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Cloud\Box\BACWA FY2017-present\COLLABORATIVES\BACC\BACC FY 2023-2024\Bid Submittal\01-2023 Aluminum Sulfate\"/>
    </mc:Choice>
  </mc:AlternateContent>
  <xr:revisionPtr revIDLastSave="0" documentId="13_ncr:1_{61FECC51-C4CD-4DAF-8564-B8F5B05D4E88}" xr6:coauthVersionLast="47" xr6:coauthVersionMax="47" xr10:uidLastSave="{00000000-0000-0000-0000-000000000000}"/>
  <bookViews>
    <workbookView xWindow="1536" yWindow="1536" windowWidth="20772" windowHeight="7008" xr2:uid="{00000000-000D-0000-FFFF-FFFF00000000}"/>
  </bookViews>
  <sheets>
    <sheet name="2023" sheetId="8" r:id="rId1"/>
    <sheet name="Bid Review" sheetId="2" r:id="rId2"/>
    <sheet name="2022" sheetId="1" r:id="rId3"/>
    <sheet name="2021" sheetId="7" r:id="rId4"/>
    <sheet name="2019" sheetId="6" r:id="rId5"/>
    <sheet name="2018" sheetId="5" r:id="rId6"/>
    <sheet name="2017" sheetId="4" r:id="rId7"/>
    <sheet name="Historical" sheetId="3" r:id="rId8"/>
  </sheets>
  <definedNames>
    <definedName name="_xlnm.Print_Area" localSheetId="5">'2018'!$A$1:$J$31</definedName>
    <definedName name="_xlnm.Print_Area" localSheetId="4">'2019'!$A$1:$K$31</definedName>
    <definedName name="_xlnm.Print_Area" localSheetId="7">Historical!$A$1:$K$3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8" l="1"/>
  <c r="G24" i="8"/>
  <c r="H24" i="8"/>
  <c r="F23" i="8"/>
  <c r="G23" i="8"/>
  <c r="I24" i="8"/>
  <c r="E24" i="8"/>
  <c r="D24" i="8"/>
  <c r="C24" i="8"/>
  <c r="I23" i="8"/>
  <c r="H23" i="8"/>
  <c r="E23" i="8"/>
  <c r="D23" i="8"/>
  <c r="C23" i="8"/>
  <c r="D26" i="1"/>
  <c r="E26" i="1"/>
  <c r="F26" i="1"/>
  <c r="H26" i="1"/>
  <c r="I26" i="1"/>
  <c r="J26" i="1"/>
  <c r="C26" i="1"/>
  <c r="D25" i="1"/>
  <c r="E25" i="1"/>
  <c r="F25" i="1"/>
  <c r="G25" i="1"/>
  <c r="H25" i="1"/>
  <c r="I25" i="1"/>
  <c r="J25" i="1"/>
  <c r="C25" i="1"/>
  <c r="H30" i="6" l="1"/>
  <c r="G30" i="6"/>
  <c r="B30" i="6"/>
  <c r="H29" i="6"/>
  <c r="G29" i="6"/>
  <c r="F29" i="6"/>
  <c r="F30" i="6" s="1"/>
  <c r="E29" i="6"/>
  <c r="E30" i="6" s="1"/>
  <c r="D29" i="6"/>
  <c r="D30" i="6" s="1"/>
  <c r="C29" i="6"/>
  <c r="C30" i="6" s="1"/>
  <c r="B29" i="6"/>
  <c r="H21" i="6"/>
  <c r="G21" i="6"/>
  <c r="F21" i="6"/>
  <c r="E21" i="6"/>
  <c r="B21" i="6"/>
  <c r="H20" i="6"/>
  <c r="G20" i="6"/>
  <c r="F20" i="6"/>
  <c r="E20" i="6"/>
  <c r="C20" i="6"/>
  <c r="B20" i="6"/>
  <c r="D19" i="6"/>
  <c r="D21" i="6" s="1"/>
  <c r="C19" i="6"/>
  <c r="C21" i="6" s="1"/>
  <c r="H30" i="5"/>
  <c r="G30" i="5"/>
  <c r="E30" i="5"/>
  <c r="D30" i="5"/>
  <c r="C30" i="5"/>
  <c r="B30" i="5"/>
  <c r="H29" i="5"/>
  <c r="G29" i="5"/>
  <c r="E29" i="5"/>
  <c r="D29" i="5"/>
  <c r="C29" i="5"/>
  <c r="B29" i="5"/>
  <c r="F20" i="5"/>
  <c r="C20" i="5"/>
  <c r="B20" i="5"/>
  <c r="F19" i="5"/>
  <c r="C19" i="5"/>
  <c r="B19" i="5"/>
  <c r="I18" i="5"/>
  <c r="I19" i="5" s="1"/>
  <c r="E18" i="5"/>
  <c r="E19" i="5" s="1"/>
  <c r="D18" i="5"/>
  <c r="D19" i="5" s="1"/>
  <c r="C18" i="5"/>
  <c r="I21" i="6" l="1"/>
  <c r="J21" i="6" s="1"/>
  <c r="I19" i="6"/>
  <c r="D20" i="6"/>
  <c r="I20" i="6" s="1"/>
  <c r="J20" i="6" s="1"/>
  <c r="D20" i="5"/>
  <c r="E20" i="5"/>
  <c r="I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19" authorId="0" shapeId="0" xr:uid="{511BF4C4-0455-432D-A755-3C9D24D73ECB}">
      <text>
        <r>
          <rPr>
            <b/>
            <sz val="9"/>
            <color indexed="81"/>
            <rFont val="Tahoma"/>
            <family val="2"/>
          </rPr>
          <t>Gemma Lathi:</t>
        </r>
        <r>
          <rPr>
            <sz val="9"/>
            <color indexed="81"/>
            <rFont val="Tahoma"/>
            <family val="2"/>
          </rPr>
          <t xml:space="preserve">
total qty, includes 2% and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18" authorId="0" shapeId="0" xr:uid="{91253A94-0E55-4EB3-BDA9-0B63569CE8CC}">
      <text>
        <r>
          <rPr>
            <b/>
            <sz val="9"/>
            <color indexed="81"/>
            <rFont val="Tahoma"/>
            <family val="2"/>
          </rPr>
          <t>Gemma Lathi:</t>
        </r>
        <r>
          <rPr>
            <sz val="9"/>
            <color indexed="81"/>
            <rFont val="Tahoma"/>
            <family val="2"/>
          </rPr>
          <t xml:space="preserve">
total qty, includes 2% and 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C8" authorId="0" shapeId="0" xr:uid="{DDC84A91-67AE-4A13-94C3-289DE2007461}">
      <text>
        <r>
          <rPr>
            <b/>
            <sz val="9"/>
            <color indexed="81"/>
            <rFont val="Tahoma"/>
            <family val="2"/>
          </rPr>
          <t>Gemma Lathi:</t>
        </r>
        <r>
          <rPr>
            <sz val="9"/>
            <color indexed="81"/>
            <rFont val="Tahoma"/>
            <family val="2"/>
          </rPr>
          <t xml:space="preserve">
1 agency City of Mill Valley 400 gals total</t>
        </r>
      </text>
    </comment>
  </commentList>
</comments>
</file>

<file path=xl/sharedStrings.xml><?xml version="1.0" encoding="utf-8"?>
<sst xmlns="http://schemas.openxmlformats.org/spreadsheetml/2006/main" count="379" uniqueCount="124">
  <si>
    <t>Bay Area Clean Water Agencies</t>
  </si>
  <si>
    <t>Bid Results for Project 01-2021 ALUMINUM SULFATE</t>
  </si>
  <si>
    <t>Issued on 03/18/2021</t>
  </si>
  <si>
    <t>Bid Due on April 15, 2021  4:00 PM (PDT)</t>
  </si>
  <si>
    <t>Exported on 04/15/2021</t>
  </si>
  <si>
    <t>ALUMINUM SULFATE 44%-49% Liquid Solution</t>
  </si>
  <si>
    <t>North Bay</t>
  </si>
  <si>
    <t>Sacramento</t>
  </si>
  <si>
    <t>South Bay</t>
  </si>
  <si>
    <t>Tri Valley</t>
  </si>
  <si>
    <t>ALUMINUM SULFATE 5% Acidized Liquid Solutions (Optional bid item)</t>
  </si>
  <si>
    <t>ALUMINUM SULFATE 7% Acidized Liquid Solution (Optional bid item)</t>
  </si>
  <si>
    <t>Univar Solutions USA Inc.</t>
  </si>
  <si>
    <t>USALCO LLC</t>
  </si>
  <si>
    <t>Thatcher Company of California, Inc.</t>
  </si>
  <si>
    <t>Chemtrade Chemicals, LLC US</t>
  </si>
  <si>
    <t>TR International Trading Company</t>
  </si>
  <si>
    <t>no bid</t>
  </si>
  <si>
    <t>SINGLE BID AWARD</t>
  </si>
  <si>
    <t>Chemtrade Chemicals US LLC</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</si>
  <si>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</si>
  <si>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</si>
  <si>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</si>
  <si>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</si>
  <si>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</si>
  <si>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</si>
  <si>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</si>
  <si>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</si>
  <si>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</si>
  <si>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</si>
  <si>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</si>
  <si>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</si>
  <si>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</si>
  <si>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</si>
  <si>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</si>
  <si>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</si>
  <si>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</si>
  <si>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</si>
  <si>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y</t>
  </si>
  <si>
    <t>Thatcher</t>
  </si>
  <si>
    <t>LOWEST RESPONSIVE RESPONSIBLE BID</t>
  </si>
  <si>
    <t>Addendum Issued: NONE</t>
  </si>
  <si>
    <t>BAY AREA CHEMICAL CONSORTIUM</t>
  </si>
  <si>
    <t>Single Bid Award</t>
  </si>
  <si>
    <t>Historical Lowest Bid</t>
  </si>
  <si>
    <t>General Chemical Performance</t>
  </si>
  <si>
    <t>Chemtrade</t>
  </si>
  <si>
    <t>Marin Sonoma Napa</t>
  </si>
  <si>
    <t>Note:  Bid quotes are based on total annual estimated aggregate quantity for each region</t>
  </si>
  <si>
    <t>Final Bid Tabulation for Bid No. 01-2017</t>
  </si>
  <si>
    <t>Supply and Delivery of Aluminum Sulfate</t>
  </si>
  <si>
    <t>Open Date: Tuesday, April 4, 2017 at 9:00 a.m. PDT</t>
  </si>
  <si>
    <t>Name of Bidder</t>
  </si>
  <si>
    <t>North Bay
Unit Price
Per Gallon</t>
  </si>
  <si>
    <t>South Bay
Unit Price
Per Gallon</t>
  </si>
  <si>
    <t>South Bay
Unit Price
Per Gallon
2% Acidized</t>
  </si>
  <si>
    <t>South Bay
Unit Price
Per Gallon
5% Acidized</t>
  </si>
  <si>
    <t>Marin-Sonoma-Napa 
Unit Price
Per Gallon</t>
  </si>
  <si>
    <t>Sacramento Area
Unit Price
Per Gallon</t>
  </si>
  <si>
    <t>Univar USA Inc.</t>
  </si>
  <si>
    <t>No Bid</t>
  </si>
  <si>
    <t>Sierra Chemical Co.</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</si>
  <si>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</si>
  <si>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01-2019</t>
    </r>
  </si>
  <si>
    <r>
      <t xml:space="preserve">Supply and Delivery of </t>
    </r>
    <r>
      <rPr>
        <b/>
        <sz val="12"/>
        <color theme="1"/>
        <rFont val="Calibri"/>
        <family val="2"/>
        <scheme val="minor"/>
      </rPr>
      <t>Aluminum Sulfate</t>
    </r>
    <r>
      <rPr>
        <sz val="12"/>
        <color theme="1"/>
        <rFont val="Calibri"/>
        <family val="2"/>
        <scheme val="minor"/>
      </rPr>
      <t xml:space="preserve"> for Fiscal Year 2019/2020</t>
    </r>
  </si>
  <si>
    <t>Open Date: Tuesday, April 2, 2019 at 9:00 a.m. PDT</t>
  </si>
  <si>
    <t>Unit Price Per Gallon</t>
  </si>
  <si>
    <t>2% Acidized
Unit Price Per Gal</t>
  </si>
  <si>
    <t>5% Acidized
Unit Price Per Gal</t>
  </si>
  <si>
    <t>Lowest responsive bid</t>
  </si>
  <si>
    <t>In Gallons</t>
  </si>
  <si>
    <t>2% Acidized
In Gals</t>
  </si>
  <si>
    <t>5% Acidized
In Gals</t>
  </si>
  <si>
    <t>Aggregate Cost Calculation:</t>
  </si>
  <si>
    <t>Estimated annual quantity</t>
  </si>
  <si>
    <t>Total est. quantity</t>
  </si>
  <si>
    <t>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</si>
  <si>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</si>
  <si>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</si>
  <si>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Chemtrade</t>
  </si>
  <si>
    <t>2017 Awarded Unit Price</t>
  </si>
  <si>
    <t>n/a</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</si>
  <si>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</si>
  <si>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</si>
  <si>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</si>
  <si>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</si>
  <si>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</si>
  <si>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</si>
  <si>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44% - 49% Liquid Solution 
Unit Price Per Gallon</t>
  </si>
  <si>
    <t>Optional
5% Acidized
Unit Price Per Gal</t>
  </si>
  <si>
    <t>Optional 
7% Acidized
Unit Price Per Gal</t>
  </si>
  <si>
    <t>Central Valley</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</si>
  <si>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</si>
  <si>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44%-49% Only</t>
  </si>
  <si>
    <t>LOWEST OVERALL</t>
  </si>
  <si>
    <t>2018 Bid Awarded to: Chemtrade</t>
  </si>
  <si>
    <t>2018 Awarded Unit Price</t>
  </si>
  <si>
    <t>$ Increase/Decrease in 2019</t>
  </si>
  <si>
    <t xml:space="preserve"> % Increase/Decrease in 2019</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</si>
  <si>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</si>
  <si>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</si>
  <si>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t>Bid Results for Project 01-2022 ALUMINUM SULFATE</t>
  </si>
  <si>
    <t>Issued on 01/27/2022</t>
  </si>
  <si>
    <t>Bid Due on February 24, 2022  4:00 PM (PDT)</t>
  </si>
  <si>
    <t>Exported on 02/24/2022</t>
  </si>
  <si>
    <t>ALUMINUM SULFATE 2% Acidized Liquid Solutions (Optional bid item)</t>
  </si>
  <si>
    <t>Section</t>
  </si>
  <si>
    <t>Description</t>
  </si>
  <si>
    <t>Unit of Measure</t>
  </si>
  <si>
    <t>gal</t>
  </si>
  <si>
    <t>n</t>
  </si>
  <si>
    <t>Univar</t>
  </si>
  <si>
    <t>#4 &amp; 16 Chemtrade</t>
  </si>
  <si>
    <t>Bid No. 01-2019</t>
  </si>
  <si>
    <t>Aluminum Sulfate</t>
  </si>
  <si>
    <t>FYE 2019/2020</t>
  </si>
  <si>
    <t>Tuesday, April 2, 2019 at 9:00 PDT</t>
  </si>
  <si>
    <t>Bid Results for Project 01-2023 ALUMINUM SULFATE</t>
  </si>
  <si>
    <t>Bid Due on February 23, 2023  4:00 PM (PDT)</t>
  </si>
  <si>
    <t>Bid Due on February 23, 2023  4:00 PM (PT)</t>
  </si>
  <si>
    <t>Chemical Transfer</t>
  </si>
  <si>
    <t>Bay Point Works, Pittsburg CA</t>
  </si>
  <si>
    <t xml:space="preserve">n </t>
  </si>
  <si>
    <t>Irregular bid -no bid for Central Valley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</si>
</sst>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00"/>
    <numFmt numFmtId="165" formatCode="#,##0.0000"/>
    <numFmt numFmtId="166" formatCode="&quot;$&quot;#,##0.000"/>
    <numFmt numFmtId="167" formatCode="&quot;$&quot;#,##0.00"/>
    <numFmt numFmtId="168" formatCode="&quot;$&quot;#,##0.00000"/>
    <numFmt numFmtId="169" formatCode="0.0000"/>
  </numFmts>
  <fonts count="24"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color theme="1"/>
      <name val="Calibri"/>
      <family val="2"/>
    </font>
    <font>
      <sz val="11"/>
      <name val="Calibri"/>
      <family val="2"/>
    </font>
    <font>
      <sz val="11"/>
      <name val="Calibri"/>
      <family val="2"/>
      <scheme val="minor"/>
    </font>
    <font>
      <sz val="11"/>
      <color rgb="FFFF0000"/>
      <name val="Calibri"/>
      <family val="2"/>
      <scheme val="minor"/>
    </font>
    <font>
      <i/>
      <sz val="11"/>
      <color theme="1"/>
      <name val="Calibri"/>
      <family val="2"/>
      <scheme val="minor"/>
    </font>
    <font>
      <sz val="11"/>
      <color theme="1"/>
      <name val="Calibri"/>
      <family val="2"/>
      <scheme val="minor"/>
    </font>
    <font>
      <b/>
      <sz val="14"/>
      <color theme="1"/>
      <name val="Calibri"/>
      <family val="2"/>
      <scheme val="minor"/>
    </font>
    <font>
      <sz val="9"/>
      <color theme="1"/>
      <name val="Calibri"/>
      <family val="2"/>
      <scheme val="minor"/>
    </font>
    <font>
      <b/>
      <sz val="9"/>
      <color indexed="81"/>
      <name val="Tahoma"/>
      <family val="2"/>
    </font>
    <font>
      <sz val="9"/>
      <color indexed="81"/>
      <name val="Tahoma"/>
      <family val="2"/>
    </font>
    <font>
      <b/>
      <sz val="10"/>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i/>
      <sz val="10"/>
      <color theme="1"/>
      <name val="Calibri"/>
      <family val="2"/>
      <scheme val="minor"/>
    </font>
    <font>
      <b/>
      <u/>
      <sz val="11"/>
      <color theme="1"/>
      <name val="Calibri"/>
      <family val="2"/>
      <scheme val="minor"/>
    </font>
    <font>
      <i/>
      <sz val="10"/>
      <color theme="1"/>
      <name val="Calibri"/>
      <family val="2"/>
      <scheme val="minor"/>
    </font>
    <font>
      <i/>
      <u/>
      <sz val="10"/>
      <color theme="1"/>
      <name val="Calibri"/>
      <family val="2"/>
      <scheme val="minor"/>
    </font>
    <font>
      <sz val="11"/>
      <color rgb="FFFF0000"/>
      <name val="Calibri"/>
      <family val="2"/>
    </font>
  </fonts>
  <fills count="3">
    <fill>
      <patternFill patternType="none"/>
    </fill>
    <fill>
      <patternFill patternType="gray125"/>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style="medium">
        <color theme="2" tint="-0.249977111117893"/>
      </top>
      <bottom style="thin">
        <color indexed="64"/>
      </bottom>
      <diagonal/>
    </border>
    <border>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indexed="64"/>
      </right>
      <top/>
      <bottom style="thin">
        <color theme="2" tint="-0.249977111117893"/>
      </bottom>
      <diagonal/>
    </border>
    <border>
      <left/>
      <right style="thin">
        <color indexed="64"/>
      </right>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2" tint="-0.249977111117893"/>
      </right>
      <top/>
      <bottom/>
      <diagonal/>
    </border>
    <border>
      <left/>
      <right style="thin">
        <color theme="2" tint="-0.249977111117893"/>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indexed="64"/>
      </left>
      <right/>
      <top/>
      <bottom style="thin">
        <color theme="2" tint="-0.249977111117893"/>
      </bottom>
      <diagonal/>
    </border>
    <border>
      <left style="thin">
        <color indexed="64"/>
      </left>
      <right/>
      <top style="thin">
        <color theme="2" tint="-0.249977111117893"/>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10" fillId="0" borderId="0" applyFont="0" applyFill="0" applyBorder="0" applyAlignment="0" applyProtection="0"/>
    <xf numFmtId="9" fontId="10" fillId="0" borderId="0" applyFont="0" applyFill="0" applyBorder="0" applyAlignment="0" applyProtection="0"/>
  </cellStyleXfs>
  <cellXfs count="171">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1" fillId="0" borderId="1" xfId="0" applyFont="1" applyBorder="1" applyAlignment="1">
      <alignment wrapText="1"/>
    </xf>
    <xf numFmtId="0" fontId="1" fillId="0" borderId="1" xfId="0" applyFont="1" applyBorder="1"/>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5" fillId="0" borderId="1" xfId="0" applyFont="1" applyBorder="1" applyAlignment="1">
      <alignment horizontal="center" vertical="center" wrapText="1"/>
    </xf>
    <xf numFmtId="0" fontId="0" fillId="0" borderId="1" xfId="0" applyBorder="1" applyAlignment="1">
      <alignment vertical="top" wrapText="1"/>
    </xf>
    <xf numFmtId="164" fontId="1" fillId="0" borderId="1" xfId="0" applyNumberFormat="1" applyFont="1" applyBorder="1" applyAlignment="1">
      <alignment horizontal="center"/>
    </xf>
    <xf numFmtId="165" fontId="0" fillId="2" borderId="0" xfId="0" applyNumberFormat="1" applyFill="1"/>
    <xf numFmtId="165" fontId="0" fillId="0" borderId="0" xfId="0" applyNumberFormat="1"/>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2" borderId="2" xfId="0" applyFont="1" applyFill="1" applyBorder="1" applyAlignment="1">
      <alignment horizontal="center" vertical="top" wrapText="1"/>
    </xf>
    <xf numFmtId="0" fontId="3" fillId="0" borderId="1" xfId="0" applyFont="1" applyBorder="1" applyAlignment="1">
      <alignment horizontal="right" vertical="top" wrapText="1"/>
    </xf>
    <xf numFmtId="0" fontId="9" fillId="0" borderId="0" xfId="0" applyFont="1"/>
    <xf numFmtId="0" fontId="11" fillId="0" borderId="0" xfId="0" applyFont="1"/>
    <xf numFmtId="0" fontId="12" fillId="0" borderId="3" xfId="0" applyFont="1" applyBorder="1"/>
    <xf numFmtId="0" fontId="12" fillId="0" borderId="3" xfId="0" applyFont="1" applyBorder="1" applyAlignment="1">
      <alignment horizontal="center"/>
    </xf>
    <xf numFmtId="0" fontId="12" fillId="0" borderId="0" xfId="0" applyFont="1"/>
    <xf numFmtId="0" fontId="12" fillId="0" borderId="4" xfId="0" applyFont="1" applyBorder="1" applyAlignment="1">
      <alignment wrapText="1"/>
    </xf>
    <xf numFmtId="0" fontId="12" fillId="0" borderId="4" xfId="0" applyFont="1" applyBorder="1" applyAlignment="1">
      <alignment horizontal="center" wrapText="1"/>
    </xf>
    <xf numFmtId="0" fontId="12" fillId="0" borderId="0" xfId="0" applyFont="1" applyAlignment="1">
      <alignment wrapText="1"/>
    </xf>
    <xf numFmtId="0" fontId="12" fillId="0" borderId="5" xfId="0" applyFont="1" applyBorder="1"/>
    <xf numFmtId="164" fontId="12" fillId="0" borderId="5" xfId="0" applyNumberFormat="1" applyFont="1" applyBorder="1" applyAlignment="1">
      <alignment horizontal="center"/>
    </xf>
    <xf numFmtId="0" fontId="12" fillId="0" borderId="1" xfId="0" applyFont="1" applyBorder="1"/>
    <xf numFmtId="164" fontId="12" fillId="0" borderId="1" xfId="0" applyNumberFormat="1" applyFont="1" applyBorder="1" applyAlignment="1">
      <alignment horizontal="center"/>
    </xf>
    <xf numFmtId="0" fontId="15" fillId="0" borderId="0" xfId="0" applyFont="1"/>
    <xf numFmtId="0" fontId="16" fillId="0" borderId="0" xfId="0" applyFont="1"/>
    <xf numFmtId="0" fontId="15" fillId="0" borderId="6" xfId="0" applyFont="1" applyBorder="1"/>
    <xf numFmtId="0" fontId="15" fillId="0" borderId="7" xfId="0" applyFont="1" applyBorder="1" applyAlignment="1">
      <alignment horizontal="center" wrapText="1"/>
    </xf>
    <xf numFmtId="0" fontId="15" fillId="0" borderId="8" xfId="0" applyFont="1" applyBorder="1" applyAlignment="1">
      <alignment horizontal="center" wrapText="1"/>
    </xf>
    <xf numFmtId="0" fontId="16" fillId="0" borderId="9" xfId="0" applyFont="1" applyBorder="1"/>
    <xf numFmtId="166" fontId="16" fillId="0" borderId="9" xfId="0" applyNumberFormat="1" applyFont="1" applyBorder="1" applyAlignment="1">
      <alignment horizontal="center"/>
    </xf>
    <xf numFmtId="167" fontId="16" fillId="0" borderId="9" xfId="0" applyNumberFormat="1" applyFont="1" applyBorder="1" applyAlignment="1">
      <alignment horizontal="center"/>
    </xf>
    <xf numFmtId="0" fontId="16" fillId="2" borderId="10" xfId="0" applyFont="1" applyFill="1" applyBorder="1"/>
    <xf numFmtId="164" fontId="16" fillId="2" borderId="10" xfId="0" applyNumberFormat="1" applyFont="1" applyFill="1" applyBorder="1" applyAlignment="1">
      <alignment horizontal="center"/>
    </xf>
    <xf numFmtId="166" fontId="16" fillId="0" borderId="10" xfId="0" applyNumberFormat="1" applyFont="1" applyBorder="1" applyAlignment="1">
      <alignment horizontal="center"/>
    </xf>
    <xf numFmtId="166" fontId="16" fillId="0" borderId="0" xfId="0" applyNumberFormat="1" applyFont="1"/>
    <xf numFmtId="0" fontId="16" fillId="2" borderId="0" xfId="0" applyFont="1" applyFill="1"/>
    <xf numFmtId="0" fontId="17" fillId="0" borderId="0" xfId="0" applyFont="1"/>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164" fontId="0" fillId="0" borderId="20" xfId="0" applyNumberFormat="1" applyBorder="1" applyAlignment="1">
      <alignment horizontal="left"/>
    </xf>
    <xf numFmtId="168" fontId="0" fillId="0" borderId="9" xfId="0" applyNumberFormat="1" applyBorder="1" applyAlignment="1">
      <alignment horizontal="center"/>
    </xf>
    <xf numFmtId="168" fontId="0" fillId="0" borderId="21" xfId="0" applyNumberFormat="1" applyBorder="1" applyAlignment="1">
      <alignment horizontal="center"/>
    </xf>
    <xf numFmtId="168" fontId="0" fillId="0" borderId="20" xfId="0" applyNumberFormat="1" applyBorder="1" applyAlignment="1">
      <alignment horizontal="center"/>
    </xf>
    <xf numFmtId="168" fontId="0" fillId="0" borderId="22" xfId="0" applyNumberFormat="1" applyBorder="1" applyAlignment="1">
      <alignment horizontal="center"/>
    </xf>
    <xf numFmtId="168" fontId="0" fillId="0" borderId="10" xfId="0" applyNumberFormat="1" applyBorder="1" applyAlignment="1">
      <alignment horizontal="center"/>
    </xf>
    <xf numFmtId="168" fontId="0" fillId="0" borderId="23" xfId="0" applyNumberFormat="1" applyBorder="1" applyAlignment="1">
      <alignment horizontal="center"/>
    </xf>
    <xf numFmtId="168" fontId="0" fillId="0" borderId="24" xfId="0" applyNumberFormat="1" applyBorder="1" applyAlignment="1">
      <alignment horizontal="center"/>
    </xf>
    <xf numFmtId="168" fontId="0" fillId="0" borderId="25" xfId="0" applyNumberFormat="1" applyBorder="1" applyAlignment="1">
      <alignment horizontal="center"/>
    </xf>
    <xf numFmtId="164" fontId="0" fillId="2" borderId="26" xfId="0" applyNumberFormat="1" applyFill="1" applyBorder="1" applyAlignment="1">
      <alignment horizontal="left"/>
    </xf>
    <xf numFmtId="168" fontId="0" fillId="2" borderId="27" xfId="0" applyNumberFormat="1" applyFill="1" applyBorder="1" applyAlignment="1">
      <alignment horizontal="center"/>
    </xf>
    <xf numFmtId="168" fontId="0" fillId="2" borderId="28" xfId="0" applyNumberFormat="1" applyFill="1" applyBorder="1" applyAlignment="1">
      <alignment horizontal="center"/>
    </xf>
    <xf numFmtId="168" fontId="0" fillId="2" borderId="26" xfId="0" applyNumberFormat="1" applyFill="1" applyBorder="1" applyAlignment="1">
      <alignment horizontal="center"/>
    </xf>
    <xf numFmtId="168" fontId="0" fillId="2" borderId="29" xfId="0" applyNumberFormat="1" applyFill="1" applyBorder="1" applyAlignment="1">
      <alignment horizontal="center"/>
    </xf>
    <xf numFmtId="164" fontId="0" fillId="0" borderId="0" xfId="0" applyNumberFormat="1" applyAlignment="1">
      <alignment horizontal="left"/>
    </xf>
    <xf numFmtId="168" fontId="0" fillId="0" borderId="0" xfId="0" applyNumberFormat="1" applyAlignment="1">
      <alignment horizontal="center"/>
    </xf>
    <xf numFmtId="0" fontId="19" fillId="2" borderId="0" xfId="0" applyFont="1" applyFill="1"/>
    <xf numFmtId="0" fontId="20" fillId="0" borderId="0" xfId="0" applyFont="1"/>
    <xf numFmtId="0" fontId="4" fillId="0" borderId="2" xfId="0" applyFont="1" applyBorder="1"/>
    <xf numFmtId="3" fontId="4" fillId="0" borderId="30" xfId="1" applyNumberFormat="1" applyFont="1" applyBorder="1" applyAlignment="1">
      <alignment horizontal="center"/>
    </xf>
    <xf numFmtId="3" fontId="4" fillId="0" borderId="31" xfId="1" applyNumberFormat="1" applyFont="1" applyBorder="1" applyAlignment="1">
      <alignment horizontal="center"/>
    </xf>
    <xf numFmtId="3" fontId="4" fillId="0" borderId="1" xfId="1" applyNumberFormat="1" applyFont="1" applyBorder="1" applyAlignment="1">
      <alignment horizontal="center"/>
    </xf>
    <xf numFmtId="3" fontId="0" fillId="0" borderId="0" xfId="0" applyNumberFormat="1"/>
    <xf numFmtId="167" fontId="0" fillId="0" borderId="9" xfId="0" applyNumberFormat="1" applyBorder="1" applyAlignment="1">
      <alignment horizontal="center"/>
    </xf>
    <xf numFmtId="167" fontId="0" fillId="0" borderId="21" xfId="0" applyNumberFormat="1" applyBorder="1" applyAlignment="1">
      <alignment horizontal="center"/>
    </xf>
    <xf numFmtId="167" fontId="0" fillId="0" borderId="20" xfId="0" applyNumberFormat="1" applyBorder="1" applyAlignment="1">
      <alignment horizontal="center"/>
    </xf>
    <xf numFmtId="167" fontId="0" fillId="0" borderId="22" xfId="0" applyNumberFormat="1" applyBorder="1" applyAlignment="1">
      <alignment horizontal="center"/>
    </xf>
    <xf numFmtId="167" fontId="0" fillId="0" borderId="0" xfId="0" applyNumberFormat="1"/>
    <xf numFmtId="167" fontId="0" fillId="2" borderId="27" xfId="0" applyNumberFormat="1" applyFill="1" applyBorder="1" applyAlignment="1">
      <alignment horizontal="center"/>
    </xf>
    <xf numFmtId="167" fontId="0" fillId="2" borderId="28" xfId="0" applyNumberFormat="1" applyFill="1" applyBorder="1" applyAlignment="1">
      <alignment horizontal="center"/>
    </xf>
    <xf numFmtId="167" fontId="0" fillId="2" borderId="26" xfId="0" applyNumberFormat="1" applyFill="1" applyBorder="1" applyAlignment="1">
      <alignment horizontal="center"/>
    </xf>
    <xf numFmtId="167" fontId="0" fillId="2" borderId="29" xfId="0" applyNumberFormat="1" applyFill="1" applyBorder="1" applyAlignment="1">
      <alignment horizontal="center"/>
    </xf>
    <xf numFmtId="167" fontId="0" fillId="2" borderId="0" xfId="0" applyNumberFormat="1" applyFill="1"/>
    <xf numFmtId="0" fontId="21" fillId="0" borderId="0" xfId="0" applyFont="1" applyAlignment="1">
      <alignment horizontal="left" vertical="top" wrapText="1"/>
    </xf>
    <xf numFmtId="0" fontId="1" fillId="0" borderId="32" xfId="0" applyFont="1" applyBorder="1" applyAlignment="1">
      <alignment horizontal="left"/>
    </xf>
    <xf numFmtId="0" fontId="0" fillId="0" borderId="33" xfId="0" applyBorder="1"/>
    <xf numFmtId="49" fontId="0" fillId="0" borderId="34" xfId="0" applyNumberFormat="1" applyBorder="1" applyAlignment="1">
      <alignment horizontal="center"/>
    </xf>
    <xf numFmtId="168" fontId="0" fillId="0" borderId="35" xfId="0" applyNumberFormat="1" applyBorder="1" applyAlignment="1">
      <alignment horizontal="center"/>
    </xf>
    <xf numFmtId="168" fontId="0" fillId="0" borderId="36" xfId="0" applyNumberFormat="1" applyBorder="1" applyAlignment="1">
      <alignment horizontal="center"/>
    </xf>
    <xf numFmtId="168" fontId="0" fillId="0" borderId="34" xfId="0" applyNumberFormat="1" applyBorder="1" applyAlignment="1">
      <alignment horizontal="center"/>
    </xf>
    <xf numFmtId="168" fontId="0" fillId="0" borderId="37" xfId="0" applyNumberFormat="1" applyBorder="1" applyAlignment="1">
      <alignment horizontal="center"/>
    </xf>
    <xf numFmtId="49" fontId="0" fillId="0" borderId="38" xfId="0" applyNumberFormat="1" applyBorder="1" applyAlignment="1">
      <alignment horizontal="center"/>
    </xf>
    <xf numFmtId="168" fontId="0" fillId="0" borderId="39" xfId="0" applyNumberFormat="1" applyBorder="1" applyAlignment="1">
      <alignment horizontal="center"/>
    </xf>
    <xf numFmtId="168" fontId="0" fillId="0" borderId="40" xfId="0" applyNumberFormat="1" applyBorder="1" applyAlignment="1">
      <alignment horizontal="center"/>
    </xf>
    <xf numFmtId="168" fontId="0" fillId="0" borderId="41" xfId="0" applyNumberFormat="1" applyBorder="1" applyAlignment="1">
      <alignment horizontal="center"/>
    </xf>
    <xf numFmtId="168" fontId="0" fillId="0" borderId="42" xfId="0" applyNumberFormat="1" applyBorder="1" applyAlignment="1">
      <alignment horizontal="center"/>
    </xf>
    <xf numFmtId="49" fontId="0" fillId="0" borderId="43" xfId="0" applyNumberFormat="1" applyBorder="1" applyAlignment="1">
      <alignment horizontal="center"/>
    </xf>
    <xf numFmtId="10" fontId="0" fillId="0" borderId="44" xfId="2" applyNumberFormat="1" applyFont="1" applyFill="1" applyBorder="1" applyAlignment="1">
      <alignment horizontal="center"/>
    </xf>
    <xf numFmtId="10" fontId="0" fillId="0" borderId="45" xfId="2" applyNumberFormat="1" applyFont="1" applyFill="1" applyBorder="1" applyAlignment="1">
      <alignment horizontal="center"/>
    </xf>
    <xf numFmtId="10" fontId="0" fillId="0" borderId="46" xfId="2" applyNumberFormat="1" applyFont="1" applyFill="1" applyBorder="1" applyAlignment="1">
      <alignment horizontal="center"/>
    </xf>
    <xf numFmtId="10" fontId="0" fillId="0" borderId="47" xfId="2" applyNumberFormat="1" applyFont="1" applyFill="1" applyBorder="1" applyAlignment="1">
      <alignment horizontal="center"/>
    </xf>
    <xf numFmtId="0" fontId="17" fillId="0" borderId="0" xfId="0" applyFont="1" applyAlignment="1">
      <alignment horizontal="right"/>
    </xf>
    <xf numFmtId="164" fontId="0" fillId="2" borderId="20" xfId="0" applyNumberFormat="1" applyFill="1" applyBorder="1" applyAlignment="1">
      <alignment horizontal="left"/>
    </xf>
    <xf numFmtId="168" fontId="0" fillId="2" borderId="9" xfId="0" applyNumberFormat="1" applyFill="1" applyBorder="1" applyAlignment="1">
      <alignment horizontal="center"/>
    </xf>
    <xf numFmtId="168" fontId="0" fillId="2" borderId="21" xfId="0" applyNumberFormat="1" applyFill="1" applyBorder="1" applyAlignment="1">
      <alignment horizontal="center"/>
    </xf>
    <xf numFmtId="168" fontId="0" fillId="2" borderId="20" xfId="0" applyNumberFormat="1" applyFill="1" applyBorder="1" applyAlignment="1">
      <alignment horizontal="center"/>
    </xf>
    <xf numFmtId="168" fontId="0" fillId="2" borderId="22" xfId="0" applyNumberFormat="1" applyFill="1" applyBorder="1" applyAlignment="1">
      <alignment horizontal="center"/>
    </xf>
    <xf numFmtId="164" fontId="0" fillId="0" borderId="26" xfId="0" applyNumberFormat="1" applyBorder="1" applyAlignment="1">
      <alignment horizontal="left"/>
    </xf>
    <xf numFmtId="168" fontId="0" fillId="0" borderId="27" xfId="0" applyNumberFormat="1" applyBorder="1" applyAlignment="1">
      <alignment horizontal="center"/>
    </xf>
    <xf numFmtId="168" fontId="0" fillId="0" borderId="48" xfId="0" applyNumberFormat="1" applyBorder="1" applyAlignment="1">
      <alignment horizontal="center"/>
    </xf>
    <xf numFmtId="168" fontId="0" fillId="0" borderId="26" xfId="0" applyNumberFormat="1" applyBorder="1" applyAlignment="1">
      <alignment horizontal="center"/>
    </xf>
    <xf numFmtId="0" fontId="19" fillId="0" borderId="0" xfId="0" applyFont="1"/>
    <xf numFmtId="0" fontId="1" fillId="0" borderId="0" xfId="0" applyFont="1" applyAlignment="1">
      <alignment horizontal="center" wrapText="1"/>
    </xf>
    <xf numFmtId="3" fontId="4" fillId="0" borderId="30" xfId="1" applyNumberFormat="1" applyFont="1" applyFill="1" applyBorder="1" applyAlignment="1">
      <alignment horizontal="center"/>
    </xf>
    <xf numFmtId="3" fontId="4" fillId="0" borderId="31" xfId="1" applyNumberFormat="1" applyFont="1" applyFill="1" applyBorder="1" applyAlignment="1">
      <alignment horizontal="center"/>
    </xf>
    <xf numFmtId="3" fontId="4" fillId="0" borderId="1" xfId="1" applyNumberFormat="1" applyFont="1" applyFill="1" applyBorder="1" applyAlignment="1">
      <alignment horizontal="center"/>
    </xf>
    <xf numFmtId="167" fontId="0" fillId="2" borderId="9" xfId="0" applyNumberFormat="1" applyFill="1" applyBorder="1" applyAlignment="1">
      <alignment horizontal="center"/>
    </xf>
    <xf numFmtId="167" fontId="0" fillId="2" borderId="21" xfId="0" applyNumberFormat="1" applyFill="1" applyBorder="1" applyAlignment="1">
      <alignment horizontal="center"/>
    </xf>
    <xf numFmtId="167" fontId="0" fillId="2" borderId="20" xfId="0" applyNumberFormat="1" applyFill="1" applyBorder="1" applyAlignment="1">
      <alignment horizontal="center"/>
    </xf>
    <xf numFmtId="167" fontId="0" fillId="2" borderId="22" xfId="0" applyNumberFormat="1" applyFill="1" applyBorder="1" applyAlignment="1">
      <alignment horizontal="center"/>
    </xf>
    <xf numFmtId="167" fontId="0" fillId="2" borderId="0" xfId="0" applyNumberFormat="1" applyFill="1" applyAlignment="1">
      <alignment horizontal="center"/>
    </xf>
    <xf numFmtId="167" fontId="0" fillId="0" borderId="27" xfId="0" applyNumberFormat="1" applyBorder="1" applyAlignment="1">
      <alignment horizontal="center"/>
    </xf>
    <xf numFmtId="167" fontId="0" fillId="0" borderId="28" xfId="0" applyNumberFormat="1" applyBorder="1" applyAlignment="1">
      <alignment horizontal="center"/>
    </xf>
    <xf numFmtId="167" fontId="0" fillId="0" borderId="26" xfId="0" applyNumberFormat="1" applyBorder="1" applyAlignment="1">
      <alignment horizontal="center"/>
    </xf>
    <xf numFmtId="167" fontId="0" fillId="0" borderId="29" xfId="0" applyNumberFormat="1" applyBorder="1" applyAlignment="1">
      <alignment horizontal="center"/>
    </xf>
    <xf numFmtId="167" fontId="0" fillId="0" borderId="0" xfId="0" applyNumberFormat="1" applyAlignment="1">
      <alignment horizontal="center"/>
    </xf>
    <xf numFmtId="49" fontId="0" fillId="0" borderId="49" xfId="0" applyNumberFormat="1" applyBorder="1" applyAlignment="1">
      <alignment horizontal="center"/>
    </xf>
    <xf numFmtId="168" fontId="0" fillId="0" borderId="50" xfId="0" applyNumberFormat="1" applyBorder="1" applyAlignment="1">
      <alignment horizontal="center"/>
    </xf>
    <xf numFmtId="49" fontId="0" fillId="0" borderId="51" xfId="0" applyNumberFormat="1" applyBorder="1" applyAlignment="1">
      <alignment horizontal="center"/>
    </xf>
    <xf numFmtId="10" fontId="0" fillId="0" borderId="52" xfId="2" applyNumberFormat="1" applyFont="1" applyFill="1" applyBorder="1" applyAlignment="1">
      <alignment horizontal="center"/>
    </xf>
    <xf numFmtId="0" fontId="21" fillId="0" borderId="0" xfId="0" applyFont="1"/>
    <xf numFmtId="0" fontId="1" fillId="0" borderId="1" xfId="0" applyFont="1" applyBorder="1" applyAlignment="1">
      <alignment horizontal="center" wrapText="1"/>
    </xf>
    <xf numFmtId="0" fontId="4" fillId="0" borderId="31" xfId="0" applyFont="1" applyBorder="1"/>
    <xf numFmtId="164" fontId="0" fillId="0" borderId="53" xfId="0" applyNumberFormat="1" applyBorder="1" applyAlignment="1">
      <alignment horizontal="left"/>
    </xf>
    <xf numFmtId="164" fontId="0" fillId="0" borderId="54" xfId="0" applyNumberFormat="1" applyBorder="1" applyAlignment="1">
      <alignment horizontal="left"/>
    </xf>
    <xf numFmtId="0" fontId="1" fillId="0" borderId="3" xfId="0" applyFont="1" applyBorder="1" applyAlignment="1">
      <alignment wrapText="1"/>
    </xf>
    <xf numFmtId="0" fontId="1" fillId="0" borderId="3" xfId="0" applyFont="1" applyBorder="1" applyAlignment="1">
      <alignment horizontal="center" wrapText="1"/>
    </xf>
    <xf numFmtId="167" fontId="0" fillId="0" borderId="1" xfId="0" applyNumberFormat="1" applyBorder="1" applyAlignment="1">
      <alignment horizontal="center"/>
    </xf>
    <xf numFmtId="0" fontId="20" fillId="0" borderId="0" xfId="0" applyFont="1" applyAlignment="1">
      <alignment vertical="top"/>
    </xf>
    <xf numFmtId="3" fontId="1" fillId="0" borderId="1" xfId="0" applyNumberFormat="1" applyFont="1" applyBorder="1" applyAlignment="1">
      <alignment horizontal="center"/>
    </xf>
    <xf numFmtId="167" fontId="0" fillId="2" borderId="1" xfId="0" applyNumberFormat="1" applyFill="1" applyBorder="1" applyAlignment="1">
      <alignment horizontal="center"/>
    </xf>
    <xf numFmtId="0" fontId="0" fillId="0" borderId="0" xfId="0" applyAlignment="1">
      <alignment horizontal="right"/>
    </xf>
    <xf numFmtId="0" fontId="23" fillId="0" borderId="1" xfId="0" applyFont="1" applyBorder="1" applyAlignment="1">
      <alignment horizontal="center" vertical="center" wrapText="1"/>
    </xf>
    <xf numFmtId="164" fontId="1" fillId="0" borderId="30" xfId="0" applyNumberFormat="1" applyFont="1" applyBorder="1" applyAlignment="1">
      <alignment horizontal="center"/>
    </xf>
    <xf numFmtId="0" fontId="7" fillId="0" borderId="30" xfId="0" applyFont="1" applyBorder="1" applyAlignment="1">
      <alignment horizontal="center" vertical="center" wrapText="1"/>
    </xf>
    <xf numFmtId="0" fontId="6" fillId="0" borderId="30" xfId="0" applyFont="1" applyBorder="1" applyAlignment="1">
      <alignment horizontal="center" vertical="center" wrapText="1"/>
    </xf>
    <xf numFmtId="0" fontId="0" fillId="0" borderId="1" xfId="0" applyBorder="1"/>
    <xf numFmtId="0" fontId="1" fillId="0" borderId="1" xfId="0" applyFont="1" applyBorder="1" applyAlignment="1">
      <alignment horizontal="center"/>
    </xf>
    <xf numFmtId="0" fontId="1" fillId="0" borderId="0" xfId="0" applyFont="1" applyAlignment="1">
      <alignment vertical="top" wrapText="1"/>
    </xf>
    <xf numFmtId="169" fontId="1" fillId="2" borderId="1" xfId="0" applyNumberFormat="1" applyFont="1" applyFill="1" applyBorder="1"/>
    <xf numFmtId="169" fontId="0" fillId="2" borderId="1" xfId="0" applyNumberFormat="1" applyFill="1" applyBorder="1"/>
    <xf numFmtId="169" fontId="1" fillId="0" borderId="1" xfId="0" applyNumberFormat="1" applyFont="1" applyBorder="1"/>
    <xf numFmtId="169" fontId="0" fillId="0" borderId="1" xfId="0" applyNumberFormat="1" applyBorder="1"/>
    <xf numFmtId="0" fontId="4" fillId="0" borderId="1" xfId="0" applyFont="1" applyBorder="1"/>
    <xf numFmtId="0" fontId="0" fillId="2" borderId="1" xfId="0" applyFill="1" applyBorder="1"/>
    <xf numFmtId="0" fontId="1" fillId="0" borderId="0" xfId="0" applyFont="1" applyAlignment="1">
      <alignment horizontal="center"/>
    </xf>
    <xf numFmtId="0" fontId="6" fillId="0" borderId="57" xfId="0" applyFont="1" applyBorder="1" applyAlignment="1">
      <alignment horizontal="center" vertical="center" wrapText="1"/>
    </xf>
    <xf numFmtId="0" fontId="23" fillId="0" borderId="30" xfId="0" applyFont="1" applyBorder="1" applyAlignment="1">
      <alignment horizontal="center" vertical="center" wrapText="1"/>
    </xf>
    <xf numFmtId="0" fontId="21" fillId="0" borderId="0" xfId="0" applyFont="1" applyAlignment="1">
      <alignment horizontal="left" vertical="top"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5" xfId="0" applyFont="1" applyBorder="1" applyAlignment="1">
      <alignment horizontal="center" wrapText="1"/>
    </xf>
    <xf numFmtId="0" fontId="1" fillId="0" borderId="56" xfId="0" applyFont="1" applyBorder="1" applyAlignment="1">
      <alignment horizontal="center" wrapText="1"/>
    </xf>
    <xf numFmtId="0" fontId="1" fillId="0" borderId="1"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cellXfs>
  <cellStyles count="3">
    <cellStyle name="Comma" xfId="1" builtinId="3"/>
    <cellStyle name="Normal" xfId="0" builtinId="0"/>
    <cellStyle name="Percent" xfId="2" builtinId="5"/>
  </cellStyles>
  <dxfs count="5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9936480" y="4914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993648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0</xdr:col>
      <xdr:colOff>266700</xdr:colOff>
      <xdr:row>25</xdr:row>
      <xdr:rowOff>83821</xdr:rowOff>
    </xdr:from>
    <xdr:to>
      <xdr:col>2</xdr:col>
      <xdr:colOff>5205</xdr:colOff>
      <xdr:row>29</xdr:row>
      <xdr:rowOff>175260</xdr:rowOff>
    </xdr:to>
    <xdr:pic>
      <xdr:nvPicPr>
        <xdr:cNvPr id="3" name="Picture 2">
          <a:extLst>
            <a:ext uri="{FF2B5EF4-FFF2-40B4-BE49-F238E27FC236}">
              <a16:creationId xmlns:a16="http://schemas.microsoft.com/office/drawing/2014/main" id="{31C22BC1-76CB-FF23-72AB-F3404D7E6B7E}"/>
            </a:ext>
          </a:extLst>
        </xdr:cNvPr>
        <xdr:cNvPicPr>
          <a:picLocks noChangeAspect="1"/>
        </xdr:cNvPicPr>
      </xdr:nvPicPr>
      <xdr:blipFill>
        <a:blip xmlns:r="http://schemas.openxmlformats.org/officeDocument/2006/relationships" r:embed="rId1"/>
        <a:stretch>
          <a:fillRect/>
        </a:stretch>
      </xdr:blipFill>
      <xdr:spPr>
        <a:xfrm>
          <a:off x="266700" y="5570221"/>
          <a:ext cx="5240145" cy="8229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CD9C-0AD7-4BF8-ACCB-1715C8E4A694}">
  <dimension ref="A1:K24"/>
  <sheetViews>
    <sheetView tabSelected="1" workbookViewId="0">
      <selection activeCell="A4" sqref="A4:XFD4"/>
    </sheetView>
  </sheetViews>
  <sheetFormatPr defaultRowHeight="14.4" x14ac:dyDescent="0.3"/>
  <cols>
    <col min="1" max="1" width="8.6640625" customWidth="1"/>
    <col min="2" max="2" width="38.5546875" customWidth="1"/>
    <col min="3" max="3" width="14.44140625" customWidth="1"/>
    <col min="4" max="4" width="24.88671875" customWidth="1"/>
    <col min="5" max="5" width="12.44140625" bestFit="1" customWidth="1"/>
    <col min="6" max="7" width="11" customWidth="1"/>
    <col min="8" max="8" width="18.33203125" customWidth="1"/>
    <col min="9" max="9" width="16.33203125" customWidth="1"/>
  </cols>
  <sheetData>
    <row r="1" spans="1:9" x14ac:dyDescent="0.3">
      <c r="A1" t="s">
        <v>0</v>
      </c>
    </row>
    <row r="2" spans="1:9" x14ac:dyDescent="0.3">
      <c r="A2" t="s">
        <v>117</v>
      </c>
    </row>
    <row r="3" spans="1:9" x14ac:dyDescent="0.3">
      <c r="A3" t="s">
        <v>118</v>
      </c>
    </row>
    <row r="4" spans="1:9" x14ac:dyDescent="0.3">
      <c r="A4" s="1" t="s">
        <v>18</v>
      </c>
    </row>
    <row r="5" spans="1:9" ht="86.4" x14ac:dyDescent="0.3">
      <c r="B5" s="1" t="s">
        <v>106</v>
      </c>
      <c r="C5" s="161" t="s">
        <v>5</v>
      </c>
      <c r="D5" s="162"/>
      <c r="E5" s="162"/>
      <c r="F5" s="162"/>
      <c r="G5" s="163"/>
      <c r="H5" s="137" t="s">
        <v>10</v>
      </c>
      <c r="I5" s="137" t="s">
        <v>11</v>
      </c>
    </row>
    <row r="6" spans="1:9" x14ac:dyDescent="0.3">
      <c r="B6" s="6" t="s">
        <v>107</v>
      </c>
      <c r="C6" s="7" t="s">
        <v>91</v>
      </c>
      <c r="D6" s="7" t="s">
        <v>6</v>
      </c>
      <c r="E6" s="7" t="s">
        <v>7</v>
      </c>
      <c r="F6" s="7" t="s">
        <v>8</v>
      </c>
      <c r="G6" s="7" t="s">
        <v>9</v>
      </c>
      <c r="H6" s="7" t="s">
        <v>6</v>
      </c>
      <c r="I6" s="7" t="s">
        <v>6</v>
      </c>
    </row>
    <row r="7" spans="1:9" x14ac:dyDescent="0.3">
      <c r="B7" s="6" t="s">
        <v>108</v>
      </c>
      <c r="C7" s="7" t="s">
        <v>109</v>
      </c>
      <c r="D7" s="7" t="s">
        <v>109</v>
      </c>
      <c r="E7" s="7" t="s">
        <v>109</v>
      </c>
      <c r="F7" s="7" t="s">
        <v>109</v>
      </c>
      <c r="G7" s="7" t="s">
        <v>109</v>
      </c>
      <c r="H7" s="7" t="s">
        <v>109</v>
      </c>
      <c r="I7" s="7" t="s">
        <v>109</v>
      </c>
    </row>
    <row r="8" spans="1:9" x14ac:dyDescent="0.3">
      <c r="B8" s="148" t="s">
        <v>12</v>
      </c>
      <c r="C8" s="148" t="s">
        <v>17</v>
      </c>
      <c r="D8" s="148" t="s">
        <v>17</v>
      </c>
      <c r="E8" s="148" t="s">
        <v>17</v>
      </c>
      <c r="F8" s="148" t="s">
        <v>17</v>
      </c>
      <c r="G8" s="148" t="s">
        <v>17</v>
      </c>
      <c r="H8" s="148" t="s">
        <v>17</v>
      </c>
      <c r="I8" s="148" t="s">
        <v>17</v>
      </c>
    </row>
    <row r="9" spans="1:9" x14ac:dyDescent="0.3">
      <c r="B9" s="148" t="s">
        <v>14</v>
      </c>
      <c r="C9" s="154">
        <v>0</v>
      </c>
      <c r="D9" s="154">
        <v>0.91</v>
      </c>
      <c r="E9" s="154">
        <v>0.86</v>
      </c>
      <c r="F9" s="154">
        <v>1.02</v>
      </c>
      <c r="G9" s="154">
        <v>0.91</v>
      </c>
      <c r="H9" s="154">
        <v>1.18</v>
      </c>
      <c r="I9" s="154">
        <v>1.1599999999999999</v>
      </c>
    </row>
    <row r="10" spans="1:9" x14ac:dyDescent="0.3">
      <c r="B10" s="156" t="s">
        <v>15</v>
      </c>
      <c r="C10" s="152">
        <v>0.89329999999999998</v>
      </c>
      <c r="D10" s="152">
        <v>0.89329999999999998</v>
      </c>
      <c r="E10" s="152">
        <v>0.89329999999999998</v>
      </c>
      <c r="F10" s="152">
        <v>0.89329999999999998</v>
      </c>
      <c r="G10" s="152">
        <v>0.89329999999999998</v>
      </c>
      <c r="H10" s="152">
        <v>1.2192000000000001</v>
      </c>
      <c r="I10" s="152">
        <v>1.125</v>
      </c>
    </row>
    <row r="11" spans="1:9" x14ac:dyDescent="0.3">
      <c r="B11" s="2"/>
      <c r="C11" s="15"/>
      <c r="D11" s="15"/>
      <c r="E11" s="15"/>
      <c r="F11" s="15"/>
      <c r="G11" s="15"/>
      <c r="H11" s="15"/>
      <c r="I11" s="15"/>
    </row>
    <row r="12" spans="1:9" hidden="1" x14ac:dyDescent="0.3">
      <c r="B12" s="2"/>
      <c r="C12" s="15"/>
      <c r="D12" s="15"/>
      <c r="E12" s="15"/>
      <c r="F12" s="15"/>
      <c r="G12" s="15"/>
      <c r="H12" s="15"/>
      <c r="I12" s="15"/>
    </row>
    <row r="13" spans="1:9" hidden="1" x14ac:dyDescent="0.3"/>
    <row r="14" spans="1:9" hidden="1" x14ac:dyDescent="0.3"/>
    <row r="15" spans="1:9" hidden="1" x14ac:dyDescent="0.3">
      <c r="B15" s="132" t="s">
        <v>100</v>
      </c>
    </row>
    <row r="17" spans="2:11" ht="81" customHeight="1" x14ac:dyDescent="0.3">
      <c r="B17" s="160" t="s">
        <v>99</v>
      </c>
      <c r="C17" s="160"/>
      <c r="D17" s="160"/>
      <c r="E17" s="160"/>
      <c r="F17" s="160"/>
      <c r="G17" s="160"/>
      <c r="H17" s="160"/>
      <c r="I17" s="160"/>
      <c r="J17" s="160"/>
    </row>
    <row r="20" spans="2:11" ht="86.4" x14ac:dyDescent="0.3">
      <c r="B20" s="140" t="s">
        <v>43</v>
      </c>
      <c r="C20" s="161" t="s">
        <v>88</v>
      </c>
      <c r="D20" s="162"/>
      <c r="E20" s="162"/>
      <c r="F20" s="162"/>
      <c r="G20" s="163"/>
      <c r="H20" s="137" t="s">
        <v>10</v>
      </c>
      <c r="I20" s="138" t="s">
        <v>11</v>
      </c>
      <c r="J20" s="114"/>
      <c r="K20" s="114"/>
    </row>
    <row r="21" spans="2:11" x14ac:dyDescent="0.3">
      <c r="B21" s="7" t="s">
        <v>73</v>
      </c>
      <c r="C21" s="133" t="s">
        <v>91</v>
      </c>
      <c r="D21" s="133" t="s">
        <v>6</v>
      </c>
      <c r="E21" s="133" t="s">
        <v>7</v>
      </c>
      <c r="F21" s="133" t="s">
        <v>8</v>
      </c>
      <c r="G21" s="133" t="s">
        <v>9</v>
      </c>
      <c r="H21" s="133" t="s">
        <v>6</v>
      </c>
      <c r="I21" s="133" t="s">
        <v>6</v>
      </c>
    </row>
    <row r="22" spans="2:11" x14ac:dyDescent="0.3">
      <c r="B22" s="155" t="s">
        <v>74</v>
      </c>
      <c r="C22" s="117">
        <v>340000</v>
      </c>
      <c r="D22" s="117">
        <v>1235900</v>
      </c>
      <c r="E22" s="117">
        <v>1231000</v>
      </c>
      <c r="F22" s="117">
        <v>750000</v>
      </c>
      <c r="G22" s="117">
        <v>990000</v>
      </c>
      <c r="H22" s="117">
        <v>150000</v>
      </c>
      <c r="I22" s="141">
        <v>150000</v>
      </c>
      <c r="J22" s="74"/>
    </row>
    <row r="23" spans="2:11" x14ac:dyDescent="0.3">
      <c r="B23" s="148" t="s">
        <v>14</v>
      </c>
      <c r="C23" s="139">
        <f>C9*C22</f>
        <v>0</v>
      </c>
      <c r="D23" s="139">
        <f t="shared" ref="D23:I23" si="0">D9*D22</f>
        <v>1124669</v>
      </c>
      <c r="E23" s="139">
        <f t="shared" si="0"/>
        <v>1058660</v>
      </c>
      <c r="F23" s="139">
        <f t="shared" si="0"/>
        <v>765000</v>
      </c>
      <c r="G23" s="139">
        <f t="shared" si="0"/>
        <v>900900</v>
      </c>
      <c r="H23" s="139">
        <f t="shared" si="0"/>
        <v>177000</v>
      </c>
      <c r="I23" s="139">
        <f t="shared" si="0"/>
        <v>174000</v>
      </c>
      <c r="J23" s="127"/>
    </row>
    <row r="24" spans="2:11" x14ac:dyDescent="0.3">
      <c r="B24" s="156" t="s">
        <v>15</v>
      </c>
      <c r="C24" s="142">
        <f>C10*C22</f>
        <v>303722</v>
      </c>
      <c r="D24" s="142">
        <f t="shared" ref="D24:I24" si="1">D10*D22</f>
        <v>1104029.47</v>
      </c>
      <c r="E24" s="142">
        <f t="shared" si="1"/>
        <v>1099652.3</v>
      </c>
      <c r="F24" s="142">
        <f t="shared" si="1"/>
        <v>669975</v>
      </c>
      <c r="G24" s="142">
        <f t="shared" si="1"/>
        <v>884367</v>
      </c>
      <c r="H24" s="142">
        <f t="shared" si="1"/>
        <v>182880</v>
      </c>
      <c r="I24" s="142">
        <f t="shared" si="1"/>
        <v>168750</v>
      </c>
      <c r="J24" s="127"/>
    </row>
  </sheetData>
  <mergeCells count="3">
    <mergeCell ref="B17:J17"/>
    <mergeCell ref="C5:G5"/>
    <mergeCell ref="C20:G20"/>
  </mergeCells>
  <conditionalFormatting sqref="C23:I24">
    <cfRule type="cellIs" dxfId="52" priority="1" operator="equal">
      <formula>#REF!</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E26"/>
  <sheetViews>
    <sheetView workbookViewId="0">
      <selection activeCell="A4" sqref="A4:XFD4"/>
    </sheetView>
  </sheetViews>
  <sheetFormatPr defaultRowHeight="14.4" x14ac:dyDescent="0.3"/>
  <cols>
    <col min="2" max="2" width="71.33203125" customWidth="1"/>
    <col min="3" max="3" width="46.33203125" bestFit="1" customWidth="1"/>
    <col min="4" max="4" width="36.44140625" customWidth="1"/>
  </cols>
  <sheetData>
    <row r="1" spans="1:5" x14ac:dyDescent="0.3">
      <c r="A1" s="8"/>
      <c r="B1" s="9" t="s">
        <v>0</v>
      </c>
      <c r="C1" s="3"/>
      <c r="D1" s="3"/>
    </row>
    <row r="2" spans="1:5" x14ac:dyDescent="0.3">
      <c r="A2" s="8"/>
      <c r="B2" s="10" t="s">
        <v>117</v>
      </c>
      <c r="C2" s="3"/>
      <c r="D2" s="3"/>
    </row>
    <row r="3" spans="1:5" x14ac:dyDescent="0.3">
      <c r="A3" s="8"/>
      <c r="B3" s="9" t="s">
        <v>119</v>
      </c>
      <c r="C3" s="3"/>
      <c r="D3" s="3"/>
    </row>
    <row r="4" spans="1:5" x14ac:dyDescent="0.3">
      <c r="A4" s="8"/>
      <c r="B4" s="2" t="s">
        <v>41</v>
      </c>
      <c r="C4" s="4"/>
      <c r="D4" s="4"/>
    </row>
    <row r="5" spans="1:5" x14ac:dyDescent="0.3">
      <c r="A5" s="8"/>
      <c r="B5" s="2" t="s">
        <v>18</v>
      </c>
      <c r="C5" s="13" t="s">
        <v>19</v>
      </c>
      <c r="D5" s="145" t="s">
        <v>14</v>
      </c>
      <c r="E5" s="149" t="s">
        <v>111</v>
      </c>
    </row>
    <row r="6" spans="1:5" x14ac:dyDescent="0.3">
      <c r="A6" s="8" t="s">
        <v>20</v>
      </c>
      <c r="B6" s="19" t="s">
        <v>21</v>
      </c>
      <c r="C6" s="18" t="s">
        <v>40</v>
      </c>
      <c r="D6" s="157" t="s">
        <v>123</v>
      </c>
      <c r="E6" s="149" t="s">
        <v>17</v>
      </c>
    </row>
    <row r="7" spans="1:5" x14ac:dyDescent="0.3">
      <c r="A7" s="8">
        <v>1</v>
      </c>
      <c r="B7" s="5" t="s">
        <v>37</v>
      </c>
      <c r="C7" s="11" t="s">
        <v>38</v>
      </c>
      <c r="D7" s="147" t="s">
        <v>38</v>
      </c>
      <c r="E7" s="148"/>
    </row>
    <row r="8" spans="1:5" x14ac:dyDescent="0.3">
      <c r="A8" s="8">
        <v>2</v>
      </c>
      <c r="B8" s="12" t="s">
        <v>22</v>
      </c>
      <c r="C8" s="11" t="s">
        <v>38</v>
      </c>
      <c r="D8" s="147" t="s">
        <v>38</v>
      </c>
      <c r="E8" s="148"/>
    </row>
    <row r="9" spans="1:5" x14ac:dyDescent="0.3">
      <c r="A9" s="8">
        <v>3</v>
      </c>
      <c r="B9" s="12" t="s">
        <v>23</v>
      </c>
      <c r="C9" s="16" t="s">
        <v>38</v>
      </c>
      <c r="D9" s="159" t="s">
        <v>122</v>
      </c>
      <c r="E9" s="148"/>
    </row>
    <row r="10" spans="1:5" ht="28.8" x14ac:dyDescent="0.3">
      <c r="A10" s="8">
        <v>4</v>
      </c>
      <c r="B10" s="12" t="s">
        <v>24</v>
      </c>
      <c r="C10" s="17" t="s">
        <v>38</v>
      </c>
      <c r="D10" s="146" t="s">
        <v>110</v>
      </c>
      <c r="E10" s="148"/>
    </row>
    <row r="11" spans="1:5" x14ac:dyDescent="0.3">
      <c r="A11" s="8">
        <v>5</v>
      </c>
      <c r="B11" s="12" t="s">
        <v>25</v>
      </c>
      <c r="C11" s="16" t="s">
        <v>38</v>
      </c>
      <c r="D11" s="147" t="s">
        <v>38</v>
      </c>
      <c r="E11" s="148"/>
    </row>
    <row r="12" spans="1:5" x14ac:dyDescent="0.3">
      <c r="A12" s="8">
        <v>6</v>
      </c>
      <c r="B12" s="12" t="s">
        <v>26</v>
      </c>
      <c r="C12" s="16" t="s">
        <v>110</v>
      </c>
      <c r="D12" s="147" t="s">
        <v>110</v>
      </c>
      <c r="E12" s="148"/>
    </row>
    <row r="13" spans="1:5" x14ac:dyDescent="0.3">
      <c r="A13" s="8">
        <v>7</v>
      </c>
      <c r="B13" s="12" t="s">
        <v>27</v>
      </c>
      <c r="C13" s="16" t="s">
        <v>38</v>
      </c>
      <c r="D13" s="147" t="s">
        <v>38</v>
      </c>
      <c r="E13" s="148"/>
    </row>
    <row r="14" spans="1:5" x14ac:dyDescent="0.3">
      <c r="A14" s="8">
        <v>8</v>
      </c>
      <c r="B14" s="12" t="s">
        <v>28</v>
      </c>
      <c r="C14" s="16" t="s">
        <v>38</v>
      </c>
      <c r="D14" s="147" t="s">
        <v>38</v>
      </c>
      <c r="E14" s="148"/>
    </row>
    <row r="15" spans="1:5" ht="43.2" x14ac:dyDescent="0.3">
      <c r="A15" s="8">
        <v>9</v>
      </c>
      <c r="B15" s="12" t="s">
        <v>29</v>
      </c>
      <c r="C15" s="16" t="s">
        <v>38</v>
      </c>
      <c r="D15" s="147" t="s">
        <v>38</v>
      </c>
      <c r="E15" s="148"/>
    </row>
    <row r="16" spans="1:5" ht="28.8" x14ac:dyDescent="0.3">
      <c r="A16" s="8">
        <v>10</v>
      </c>
      <c r="B16" s="12" t="s">
        <v>30</v>
      </c>
      <c r="C16" s="158" t="s">
        <v>38</v>
      </c>
      <c r="D16" s="147" t="s">
        <v>38</v>
      </c>
      <c r="E16" s="148"/>
    </row>
    <row r="17" spans="1:5" x14ac:dyDescent="0.3">
      <c r="A17" s="8">
        <v>11</v>
      </c>
      <c r="B17" s="12" t="s">
        <v>31</v>
      </c>
      <c r="C17" s="144" t="s">
        <v>121</v>
      </c>
      <c r="D17" s="147" t="s">
        <v>14</v>
      </c>
      <c r="E17" s="148"/>
    </row>
    <row r="18" spans="1:5" x14ac:dyDescent="0.3">
      <c r="A18" s="8">
        <v>12</v>
      </c>
      <c r="B18" s="12" t="s">
        <v>32</v>
      </c>
      <c r="C18" s="16" t="s">
        <v>38</v>
      </c>
      <c r="D18" s="147" t="s">
        <v>38</v>
      </c>
      <c r="E18" s="148"/>
    </row>
    <row r="19" spans="1:5" x14ac:dyDescent="0.3">
      <c r="A19" s="8">
        <v>13</v>
      </c>
      <c r="B19" s="12" t="s">
        <v>33</v>
      </c>
      <c r="C19" s="16" t="s">
        <v>38</v>
      </c>
      <c r="D19" s="147" t="s">
        <v>38</v>
      </c>
      <c r="E19" s="148"/>
    </row>
    <row r="20" spans="1:5" x14ac:dyDescent="0.3">
      <c r="A20" s="8">
        <v>14</v>
      </c>
      <c r="B20" s="12" t="s">
        <v>34</v>
      </c>
      <c r="C20" s="16" t="s">
        <v>38</v>
      </c>
      <c r="D20" s="147" t="s">
        <v>38</v>
      </c>
      <c r="E20" s="148"/>
    </row>
    <row r="21" spans="1:5" x14ac:dyDescent="0.3">
      <c r="A21" s="8">
        <v>15</v>
      </c>
      <c r="B21" s="12" t="s">
        <v>35</v>
      </c>
      <c r="C21" s="144" t="s">
        <v>120</v>
      </c>
      <c r="D21" s="146" t="s">
        <v>110</v>
      </c>
      <c r="E21" s="148"/>
    </row>
    <row r="22" spans="1:5" x14ac:dyDescent="0.3">
      <c r="A22" s="8">
        <v>16</v>
      </c>
      <c r="B22" s="12" t="s">
        <v>36</v>
      </c>
      <c r="C22" s="17" t="s">
        <v>38</v>
      </c>
      <c r="D22" s="146" t="s">
        <v>110</v>
      </c>
      <c r="E22" s="148"/>
    </row>
    <row r="25" spans="1:5" x14ac:dyDescent="0.3">
      <c r="A25" s="143"/>
      <c r="B25" s="150" t="s">
        <v>112</v>
      </c>
    </row>
    <row r="26" spans="1:5" x14ac:dyDescent="0.3">
      <c r="D26" s="1"/>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6"/>
  <sheetViews>
    <sheetView workbookViewId="0">
      <selection activeCell="D4" sqref="D4"/>
    </sheetView>
  </sheetViews>
  <sheetFormatPr defaultRowHeight="14.4" x14ac:dyDescent="0.3"/>
  <cols>
    <col min="1" max="1" width="8.6640625" customWidth="1"/>
    <col min="2" max="2" width="38.5546875" customWidth="1"/>
    <col min="3" max="3" width="14.44140625" customWidth="1"/>
    <col min="4" max="4" width="13.109375" customWidth="1"/>
    <col min="5" max="5" width="24.88671875" customWidth="1"/>
    <col min="6" max="6" width="11" bestFit="1" customWidth="1"/>
    <col min="7" max="9" width="18.33203125" customWidth="1"/>
    <col min="10" max="10" width="16.33203125" customWidth="1"/>
  </cols>
  <sheetData>
    <row r="1" spans="1:10" x14ac:dyDescent="0.3">
      <c r="A1" t="s">
        <v>0</v>
      </c>
    </row>
    <row r="2" spans="1:10" x14ac:dyDescent="0.3">
      <c r="A2" t="s">
        <v>101</v>
      </c>
    </row>
    <row r="3" spans="1:10" x14ac:dyDescent="0.3">
      <c r="A3" t="s">
        <v>102</v>
      </c>
    </row>
    <row r="4" spans="1:10" x14ac:dyDescent="0.3">
      <c r="A4" t="s">
        <v>103</v>
      </c>
    </row>
    <row r="5" spans="1:10" x14ac:dyDescent="0.3">
      <c r="A5" t="s">
        <v>104</v>
      </c>
    </row>
    <row r="6" spans="1:10" x14ac:dyDescent="0.3">
      <c r="A6" s="1" t="s">
        <v>18</v>
      </c>
    </row>
    <row r="7" spans="1:10" ht="86.4" x14ac:dyDescent="0.3">
      <c r="B7" s="1" t="s">
        <v>106</v>
      </c>
      <c r="C7" s="164" t="s">
        <v>5</v>
      </c>
      <c r="D7" s="164"/>
      <c r="E7" s="164"/>
      <c r="F7" s="164"/>
      <c r="G7" s="137" t="s">
        <v>105</v>
      </c>
      <c r="H7" s="165" t="s">
        <v>10</v>
      </c>
      <c r="I7" s="166"/>
      <c r="J7" s="137" t="s">
        <v>11</v>
      </c>
    </row>
    <row r="8" spans="1:10" x14ac:dyDescent="0.3">
      <c r="B8" s="6" t="s">
        <v>107</v>
      </c>
      <c r="C8" s="7" t="s">
        <v>6</v>
      </c>
      <c r="D8" s="7" t="s">
        <v>7</v>
      </c>
      <c r="E8" s="7" t="s">
        <v>8</v>
      </c>
      <c r="F8" s="7" t="s">
        <v>9</v>
      </c>
      <c r="G8" s="7" t="s">
        <v>8</v>
      </c>
      <c r="H8" s="7" t="s">
        <v>8</v>
      </c>
      <c r="I8" s="7" t="s">
        <v>6</v>
      </c>
      <c r="J8" s="7" t="s">
        <v>6</v>
      </c>
    </row>
    <row r="9" spans="1:10" x14ac:dyDescent="0.3">
      <c r="B9" s="6" t="s">
        <v>108</v>
      </c>
      <c r="C9" s="7" t="s">
        <v>109</v>
      </c>
      <c r="D9" s="7" t="s">
        <v>109</v>
      </c>
      <c r="E9" s="7" t="s">
        <v>109</v>
      </c>
      <c r="F9" s="7" t="s">
        <v>109</v>
      </c>
      <c r="G9" s="7" t="s">
        <v>109</v>
      </c>
      <c r="H9" s="7" t="s">
        <v>109</v>
      </c>
      <c r="I9" s="7" t="s">
        <v>109</v>
      </c>
      <c r="J9" s="7" t="s">
        <v>109</v>
      </c>
    </row>
    <row r="10" spans="1:10" x14ac:dyDescent="0.3">
      <c r="B10" s="7" t="s">
        <v>12</v>
      </c>
      <c r="C10" s="148" t="s">
        <v>17</v>
      </c>
      <c r="D10" s="148" t="s">
        <v>17</v>
      </c>
      <c r="E10" s="148" t="s">
        <v>17</v>
      </c>
      <c r="F10" s="148" t="s">
        <v>17</v>
      </c>
      <c r="G10" s="148" t="s">
        <v>17</v>
      </c>
      <c r="H10" s="148" t="s">
        <v>17</v>
      </c>
      <c r="I10" s="148" t="s">
        <v>17</v>
      </c>
      <c r="J10" s="148" t="s">
        <v>17</v>
      </c>
    </row>
    <row r="11" spans="1:10" x14ac:dyDescent="0.3">
      <c r="B11" s="151" t="s">
        <v>15</v>
      </c>
      <c r="C11" s="152">
        <v>0.86680000000000001</v>
      </c>
      <c r="D11" s="152">
        <v>0.86680000000000001</v>
      </c>
      <c r="E11" s="152">
        <v>0.86680000000000001</v>
      </c>
      <c r="F11" s="152">
        <v>0.86680000000000001</v>
      </c>
      <c r="G11" s="152">
        <v>1.1393</v>
      </c>
      <c r="H11" s="152">
        <v>1.125</v>
      </c>
      <c r="I11" s="152">
        <v>1.0535000000000001</v>
      </c>
      <c r="J11" s="152">
        <v>1.2192000000000001</v>
      </c>
    </row>
    <row r="12" spans="1:10" x14ac:dyDescent="0.3">
      <c r="B12" s="153" t="s">
        <v>14</v>
      </c>
      <c r="C12" s="154">
        <v>1.0900000000000001</v>
      </c>
      <c r="D12" s="154">
        <v>1.0900000000000001</v>
      </c>
      <c r="E12" s="154">
        <v>1.17</v>
      </c>
      <c r="F12" s="154">
        <v>1.0900000000000001</v>
      </c>
      <c r="G12" s="154">
        <v>0</v>
      </c>
      <c r="H12" s="154">
        <v>1.1599999999999999</v>
      </c>
      <c r="I12" s="154">
        <v>1.25</v>
      </c>
      <c r="J12" s="154">
        <v>1.18</v>
      </c>
    </row>
    <row r="13" spans="1:10" x14ac:dyDescent="0.3">
      <c r="B13" s="2"/>
      <c r="C13" s="15"/>
      <c r="D13" s="15"/>
      <c r="E13" s="15"/>
      <c r="F13" s="15"/>
      <c r="G13" s="15"/>
      <c r="H13" s="15"/>
      <c r="I13" s="15"/>
      <c r="J13" s="15"/>
    </row>
    <row r="14" spans="1:10" hidden="1" x14ac:dyDescent="0.3">
      <c r="B14" s="2"/>
      <c r="C14" s="15"/>
      <c r="D14" s="15"/>
      <c r="E14" s="15"/>
      <c r="F14" s="15"/>
      <c r="G14" s="15"/>
      <c r="H14" s="15"/>
      <c r="I14" s="15"/>
      <c r="J14" s="15"/>
    </row>
    <row r="15" spans="1:10" hidden="1" x14ac:dyDescent="0.3"/>
    <row r="16" spans="1:10" hidden="1" x14ac:dyDescent="0.3"/>
    <row r="17" spans="2:12" hidden="1" x14ac:dyDescent="0.3">
      <c r="B17" s="132" t="s">
        <v>100</v>
      </c>
    </row>
    <row r="19" spans="2:12" ht="81" customHeight="1" x14ac:dyDescent="0.3">
      <c r="B19" s="160" t="s">
        <v>99</v>
      </c>
      <c r="C19" s="160"/>
      <c r="D19" s="160"/>
      <c r="E19" s="160"/>
      <c r="F19" s="160"/>
      <c r="G19" s="160"/>
      <c r="H19" s="160"/>
      <c r="I19" s="160"/>
      <c r="J19" s="160"/>
      <c r="K19" s="160"/>
    </row>
    <row r="22" spans="2:12" ht="43.8" customHeight="1" x14ac:dyDescent="0.3">
      <c r="B22" s="140" t="s">
        <v>43</v>
      </c>
      <c r="C22" s="161" t="s">
        <v>88</v>
      </c>
      <c r="D22" s="162"/>
      <c r="E22" s="162"/>
      <c r="F22" s="163"/>
      <c r="G22" s="137" t="s">
        <v>105</v>
      </c>
      <c r="H22" s="165" t="s">
        <v>89</v>
      </c>
      <c r="I22" s="166"/>
      <c r="J22" s="138" t="s">
        <v>90</v>
      </c>
      <c r="K22" s="114"/>
      <c r="L22" s="114"/>
    </row>
    <row r="23" spans="2:12" x14ac:dyDescent="0.3">
      <c r="B23" s="1" t="s">
        <v>73</v>
      </c>
      <c r="C23" s="133" t="s">
        <v>6</v>
      </c>
      <c r="D23" s="133" t="s">
        <v>7</v>
      </c>
      <c r="E23" s="133" t="s">
        <v>8</v>
      </c>
      <c r="F23" s="133" t="s">
        <v>9</v>
      </c>
      <c r="G23" s="133" t="s">
        <v>8</v>
      </c>
      <c r="H23" s="133" t="s">
        <v>8</v>
      </c>
      <c r="I23" s="133" t="s">
        <v>6</v>
      </c>
      <c r="J23" s="133" t="s">
        <v>6</v>
      </c>
    </row>
    <row r="24" spans="2:12" x14ac:dyDescent="0.3">
      <c r="B24" s="134" t="s">
        <v>74</v>
      </c>
      <c r="C24" s="117">
        <v>2235900</v>
      </c>
      <c r="D24" s="117">
        <v>1228000</v>
      </c>
      <c r="E24" s="117">
        <v>20000</v>
      </c>
      <c r="F24" s="117">
        <v>790000</v>
      </c>
      <c r="G24" s="117">
        <v>1680000</v>
      </c>
      <c r="H24" s="117">
        <v>1680000</v>
      </c>
      <c r="I24" s="117">
        <v>150000</v>
      </c>
      <c r="J24" s="141">
        <v>150000</v>
      </c>
      <c r="K24" s="74"/>
    </row>
    <row r="25" spans="2:12" x14ac:dyDescent="0.3">
      <c r="B25" s="135" t="s">
        <v>19</v>
      </c>
      <c r="C25" s="142">
        <f>C11*C24</f>
        <v>1938078.12</v>
      </c>
      <c r="D25" s="142">
        <f t="shared" ref="D25:J25" si="0">D11*D24</f>
        <v>1064430.3999999999</v>
      </c>
      <c r="E25" s="142">
        <f t="shared" si="0"/>
        <v>17336</v>
      </c>
      <c r="F25" s="142">
        <f t="shared" si="0"/>
        <v>684772</v>
      </c>
      <c r="G25" s="142">
        <f t="shared" si="0"/>
        <v>1914024</v>
      </c>
      <c r="H25" s="142">
        <f t="shared" si="0"/>
        <v>1890000</v>
      </c>
      <c r="I25" s="142">
        <f t="shared" si="0"/>
        <v>158025.00000000003</v>
      </c>
      <c r="J25" s="142">
        <f t="shared" si="0"/>
        <v>182880</v>
      </c>
      <c r="K25" s="127"/>
    </row>
    <row r="26" spans="2:12" x14ac:dyDescent="0.3">
      <c r="B26" s="136" t="s">
        <v>14</v>
      </c>
      <c r="C26" s="139">
        <f>C12*C24</f>
        <v>2437131</v>
      </c>
      <c r="D26" s="139">
        <f t="shared" ref="D26:J26" si="1">D12*D24</f>
        <v>1338520</v>
      </c>
      <c r="E26" s="139">
        <f t="shared" si="1"/>
        <v>23400</v>
      </c>
      <c r="F26" s="139">
        <f t="shared" si="1"/>
        <v>861100.00000000012</v>
      </c>
      <c r="G26" s="139" t="s">
        <v>17</v>
      </c>
      <c r="H26" s="139">
        <f t="shared" si="1"/>
        <v>1948799.9999999998</v>
      </c>
      <c r="I26" s="139">
        <f t="shared" si="1"/>
        <v>187500</v>
      </c>
      <c r="J26" s="139">
        <f t="shared" si="1"/>
        <v>177000</v>
      </c>
      <c r="K26" s="127"/>
    </row>
  </sheetData>
  <mergeCells count="5">
    <mergeCell ref="C7:F7"/>
    <mergeCell ref="B19:K19"/>
    <mergeCell ref="H7:I7"/>
    <mergeCell ref="H22:I22"/>
    <mergeCell ref="C22:F22"/>
  </mergeCells>
  <conditionalFormatting sqref="C25:J26">
    <cfRule type="cellIs" dxfId="51" priority="1" operator="equal">
      <formula>#REF!</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7364-0F7B-406E-B144-76F5E8392B36}">
  <dimension ref="A1:I18"/>
  <sheetViews>
    <sheetView workbookViewId="0">
      <selection activeCell="A19" sqref="A19:XFD19"/>
    </sheetView>
  </sheetViews>
  <sheetFormatPr defaultRowHeight="14.4" x14ac:dyDescent="0.3"/>
  <cols>
    <col min="2" max="2" width="36.88671875" customWidth="1"/>
    <col min="3" max="3" width="14.5546875" customWidth="1"/>
    <col min="4" max="4" width="12.88671875" customWidth="1"/>
    <col min="5" max="5" width="15.5546875" customWidth="1"/>
    <col min="6" max="6" width="24.44140625" customWidth="1"/>
    <col min="7" max="7" width="12.33203125" customWidth="1"/>
    <col min="8" max="8" width="16.44140625" customWidth="1"/>
  </cols>
  <sheetData>
    <row r="1" spans="1:8" x14ac:dyDescent="0.3">
      <c r="A1" t="s">
        <v>0</v>
      </c>
    </row>
    <row r="2" spans="1:8" x14ac:dyDescent="0.3">
      <c r="A2" t="s">
        <v>1</v>
      </c>
    </row>
    <row r="3" spans="1:8" x14ac:dyDescent="0.3">
      <c r="A3" t="s">
        <v>2</v>
      </c>
    </row>
    <row r="4" spans="1:8" x14ac:dyDescent="0.3">
      <c r="A4" t="s">
        <v>3</v>
      </c>
    </row>
    <row r="5" spans="1:8" x14ac:dyDescent="0.3">
      <c r="A5" t="s">
        <v>4</v>
      </c>
    </row>
    <row r="7" spans="1:8" ht="129.6" x14ac:dyDescent="0.3">
      <c r="B7" s="1"/>
      <c r="C7" s="167" t="s">
        <v>5</v>
      </c>
      <c r="D7" s="167"/>
      <c r="E7" s="167"/>
      <c r="F7" s="167"/>
      <c r="G7" s="6" t="s">
        <v>10</v>
      </c>
      <c r="H7" s="6" t="s">
        <v>11</v>
      </c>
    </row>
    <row r="8" spans="1:8" x14ac:dyDescent="0.3">
      <c r="B8" s="2"/>
      <c r="C8" s="7" t="s">
        <v>6</v>
      </c>
      <c r="D8" s="7" t="s">
        <v>7</v>
      </c>
      <c r="E8" s="7" t="s">
        <v>8</v>
      </c>
      <c r="F8" s="7" t="s">
        <v>9</v>
      </c>
      <c r="G8" s="7" t="s">
        <v>6</v>
      </c>
      <c r="H8" s="7" t="s">
        <v>6</v>
      </c>
    </row>
    <row r="9" spans="1:8" x14ac:dyDescent="0.3">
      <c r="B9" s="2" t="s">
        <v>12</v>
      </c>
      <c r="C9" t="s">
        <v>17</v>
      </c>
      <c r="D9" t="s">
        <v>17</v>
      </c>
      <c r="E9" t="s">
        <v>17</v>
      </c>
      <c r="F9" t="s">
        <v>17</v>
      </c>
      <c r="G9" t="s">
        <v>17</v>
      </c>
      <c r="H9" t="s">
        <v>17</v>
      </c>
    </row>
    <row r="10" spans="1:8" x14ac:dyDescent="0.3">
      <c r="B10" s="2" t="s">
        <v>13</v>
      </c>
      <c r="C10" t="s">
        <v>17</v>
      </c>
      <c r="D10" t="s">
        <v>17</v>
      </c>
      <c r="E10" t="s">
        <v>17</v>
      </c>
      <c r="F10" t="s">
        <v>17</v>
      </c>
      <c r="G10" t="s">
        <v>17</v>
      </c>
      <c r="H10" t="s">
        <v>17</v>
      </c>
    </row>
    <row r="11" spans="1:8" x14ac:dyDescent="0.3">
      <c r="B11" s="2" t="s">
        <v>14</v>
      </c>
      <c r="C11" s="14">
        <v>0.73799999999999999</v>
      </c>
      <c r="D11" s="14">
        <v>0.67500000000000004</v>
      </c>
      <c r="E11" s="14">
        <v>0.82699999999999996</v>
      </c>
      <c r="F11" s="14">
        <v>0.73799999999999999</v>
      </c>
      <c r="G11" s="15">
        <v>1.1383000000000001</v>
      </c>
      <c r="H11" s="14">
        <v>1.161</v>
      </c>
    </row>
    <row r="12" spans="1:8" x14ac:dyDescent="0.3">
      <c r="B12" s="2" t="s">
        <v>15</v>
      </c>
      <c r="C12" s="15">
        <v>0.8397</v>
      </c>
      <c r="D12" s="15">
        <v>0.8397</v>
      </c>
      <c r="E12" s="15">
        <v>0.8397</v>
      </c>
      <c r="F12" s="15">
        <v>0.8397</v>
      </c>
      <c r="G12" s="14">
        <v>1.0686</v>
      </c>
      <c r="H12" s="15">
        <v>1.2548999999999999</v>
      </c>
    </row>
    <row r="13" spans="1:8" x14ac:dyDescent="0.3">
      <c r="B13" s="2" t="s">
        <v>16</v>
      </c>
      <c r="C13" s="15">
        <v>1.48</v>
      </c>
      <c r="D13" s="15">
        <v>1.52</v>
      </c>
      <c r="E13" s="15">
        <v>1.43</v>
      </c>
      <c r="F13" s="15">
        <v>1.44</v>
      </c>
      <c r="G13" s="15">
        <v>0</v>
      </c>
      <c r="H13" s="15">
        <v>0</v>
      </c>
    </row>
    <row r="16" spans="1:8" x14ac:dyDescent="0.3">
      <c r="B16" s="132" t="s">
        <v>100</v>
      </c>
    </row>
    <row r="18" spans="2:9" ht="88.2" customHeight="1" x14ac:dyDescent="0.3">
      <c r="B18" s="160" t="s">
        <v>99</v>
      </c>
      <c r="C18" s="160"/>
      <c r="D18" s="160"/>
      <c r="E18" s="160"/>
      <c r="F18" s="160"/>
      <c r="G18" s="160"/>
      <c r="H18" s="160"/>
      <c r="I18" s="160"/>
    </row>
  </sheetData>
  <mergeCells count="2">
    <mergeCell ref="C7:F7"/>
    <mergeCell ref="B18:I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7DDF9-D4EA-41C8-AD28-45D33BB33649}">
  <sheetPr>
    <pageSetUpPr fitToPage="1"/>
  </sheetPr>
  <dimension ref="A1:K30"/>
  <sheetViews>
    <sheetView topLeftCell="A16" workbookViewId="0">
      <selection activeCell="H19" sqref="H19"/>
    </sheetView>
  </sheetViews>
  <sheetFormatPr defaultColWidth="9.109375" defaultRowHeight="14.4" x14ac:dyDescent="0.3"/>
  <cols>
    <col min="1" max="1" width="33.109375" customWidth="1"/>
    <col min="2" max="6" width="15.6640625" customWidth="1"/>
    <col min="7" max="7" width="16.44140625" customWidth="1"/>
    <col min="8" max="8" width="16.33203125" customWidth="1"/>
    <col min="9" max="9" width="15.109375" customWidth="1"/>
    <col min="10" max="10" width="15.5546875" customWidth="1"/>
    <col min="11" max="11" width="17.44140625" bestFit="1" customWidth="1"/>
  </cols>
  <sheetData>
    <row r="1" spans="1:8" ht="18" x14ac:dyDescent="0.35">
      <c r="A1" s="21" t="s">
        <v>42</v>
      </c>
    </row>
    <row r="2" spans="1:8" ht="15.6" x14ac:dyDescent="0.3">
      <c r="A2" s="103" t="s">
        <v>84</v>
      </c>
      <c r="B2" s="1" t="s">
        <v>113</v>
      </c>
    </row>
    <row r="3" spans="1:8" ht="15.6" x14ac:dyDescent="0.3">
      <c r="A3" s="103" t="s">
        <v>85</v>
      </c>
      <c r="B3" s="1" t="s">
        <v>114</v>
      </c>
    </row>
    <row r="4" spans="1:8" ht="15.6" x14ac:dyDescent="0.3">
      <c r="A4" s="103" t="s">
        <v>86</v>
      </c>
      <c r="B4" s="1" t="s">
        <v>115</v>
      </c>
    </row>
    <row r="5" spans="1:8" ht="15.6" x14ac:dyDescent="0.3">
      <c r="A5" s="103" t="s">
        <v>87</v>
      </c>
      <c r="B5" s="1" t="s">
        <v>116</v>
      </c>
    </row>
    <row r="6" spans="1:8" s="1" customFormat="1" x14ac:dyDescent="0.3"/>
    <row r="7" spans="1:8" ht="46.5" customHeight="1" thickBot="1" x14ac:dyDescent="0.35">
      <c r="A7" s="1"/>
      <c r="B7" s="168" t="s">
        <v>88</v>
      </c>
      <c r="C7" s="169"/>
      <c r="D7" s="169"/>
      <c r="E7" s="169"/>
      <c r="F7" s="170"/>
      <c r="G7" s="46" t="s">
        <v>89</v>
      </c>
      <c r="H7" s="46" t="s">
        <v>90</v>
      </c>
    </row>
    <row r="8" spans="1:8" x14ac:dyDescent="0.3">
      <c r="A8" s="7" t="s">
        <v>52</v>
      </c>
      <c r="B8" s="47" t="s">
        <v>91</v>
      </c>
      <c r="C8" s="48" t="s">
        <v>6</v>
      </c>
      <c r="D8" s="48" t="s">
        <v>7</v>
      </c>
      <c r="E8" s="48" t="s">
        <v>8</v>
      </c>
      <c r="F8" s="49" t="s">
        <v>9</v>
      </c>
      <c r="G8" s="50" t="s">
        <v>6</v>
      </c>
      <c r="H8" s="51" t="s">
        <v>6</v>
      </c>
    </row>
    <row r="9" spans="1:8" ht="30" customHeight="1" x14ac:dyDescent="0.3">
      <c r="A9" s="104" t="s">
        <v>19</v>
      </c>
      <c r="B9" s="105">
        <v>0.77170000000000005</v>
      </c>
      <c r="C9" s="105">
        <v>0.76170000000000004</v>
      </c>
      <c r="D9" s="105">
        <v>0.74180000000000001</v>
      </c>
      <c r="E9" s="105">
        <v>0.78380000000000005</v>
      </c>
      <c r="F9" s="106">
        <v>0.77170000000000005</v>
      </c>
      <c r="G9" s="107">
        <v>0.80840000000000001</v>
      </c>
      <c r="H9" s="108">
        <v>0.88639999999999997</v>
      </c>
    </row>
    <row r="10" spans="1:8" ht="30" customHeight="1" x14ac:dyDescent="0.3">
      <c r="A10" s="52" t="s">
        <v>14</v>
      </c>
      <c r="B10" s="57">
        <v>1.0152000000000001</v>
      </c>
      <c r="C10" s="57">
        <v>1.0152000000000001</v>
      </c>
      <c r="D10" s="57">
        <v>1.0152000000000001</v>
      </c>
      <c r="E10" s="57">
        <v>1.0152000000000001</v>
      </c>
      <c r="F10" s="58">
        <v>1.0152000000000001</v>
      </c>
      <c r="G10" s="59">
        <v>1.4979</v>
      </c>
      <c r="H10" s="60">
        <v>1.5716000000000001</v>
      </c>
    </row>
    <row r="11" spans="1:8" ht="30" customHeight="1" x14ac:dyDescent="0.3">
      <c r="A11" s="109" t="s">
        <v>59</v>
      </c>
      <c r="B11" s="110" t="s">
        <v>17</v>
      </c>
      <c r="C11" s="110" t="s">
        <v>17</v>
      </c>
      <c r="D11" s="110" t="s">
        <v>17</v>
      </c>
      <c r="E11" s="110" t="s">
        <v>17</v>
      </c>
      <c r="F11" s="111" t="s">
        <v>17</v>
      </c>
      <c r="G11" s="112" t="s">
        <v>17</v>
      </c>
      <c r="H11" s="112" t="s">
        <v>17</v>
      </c>
    </row>
    <row r="12" spans="1:8" x14ac:dyDescent="0.3">
      <c r="A12" s="66"/>
      <c r="B12" s="67"/>
      <c r="C12" s="67"/>
      <c r="D12" s="67"/>
      <c r="E12" s="67"/>
      <c r="F12" s="67"/>
      <c r="G12" s="67"/>
      <c r="H12" s="67"/>
    </row>
    <row r="13" spans="1:8" x14ac:dyDescent="0.3">
      <c r="A13" s="113" t="s">
        <v>69</v>
      </c>
    </row>
    <row r="14" spans="1:8" x14ac:dyDescent="0.3">
      <c r="A14" s="113"/>
    </row>
    <row r="15" spans="1:8" ht="78" customHeight="1" x14ac:dyDescent="0.3">
      <c r="A15" s="160" t="s">
        <v>92</v>
      </c>
      <c r="B15" s="160"/>
      <c r="C15" s="160"/>
      <c r="D15" s="160"/>
      <c r="E15" s="160"/>
      <c r="F15" s="160"/>
      <c r="G15" s="160"/>
      <c r="H15" s="160"/>
    </row>
    <row r="16" spans="1:8" x14ac:dyDescent="0.3">
      <c r="A16" s="113"/>
    </row>
    <row r="17" spans="1:11" ht="48.75" customHeight="1" thickBot="1" x14ac:dyDescent="0.35">
      <c r="A17" s="69" t="s">
        <v>43</v>
      </c>
      <c r="B17" s="168" t="s">
        <v>88</v>
      </c>
      <c r="C17" s="169"/>
      <c r="D17" s="169"/>
      <c r="E17" s="169"/>
      <c r="F17" s="170"/>
      <c r="G17" s="46" t="s">
        <v>89</v>
      </c>
      <c r="H17" s="46" t="s">
        <v>90</v>
      </c>
      <c r="I17" s="114" t="s">
        <v>93</v>
      </c>
      <c r="J17" s="114"/>
    </row>
    <row r="18" spans="1:11" x14ac:dyDescent="0.3">
      <c r="A18" s="1" t="s">
        <v>73</v>
      </c>
      <c r="B18" s="47" t="s">
        <v>91</v>
      </c>
      <c r="C18" s="48" t="s">
        <v>6</v>
      </c>
      <c r="D18" s="48" t="s">
        <v>7</v>
      </c>
      <c r="E18" s="48" t="s">
        <v>8</v>
      </c>
      <c r="F18" s="49" t="s">
        <v>9</v>
      </c>
      <c r="G18" s="50" t="s">
        <v>6</v>
      </c>
      <c r="H18" s="51" t="s">
        <v>6</v>
      </c>
    </row>
    <row r="19" spans="1:11" x14ac:dyDescent="0.3">
      <c r="A19" s="70" t="s">
        <v>74</v>
      </c>
      <c r="B19" s="115">
        <v>100000</v>
      </c>
      <c r="C19" s="116">
        <f>976500+450000</f>
        <v>1426500</v>
      </c>
      <c r="D19" s="116">
        <f>1242000+23000</f>
        <v>1265000</v>
      </c>
      <c r="E19" s="116">
        <v>18000</v>
      </c>
      <c r="F19" s="116">
        <v>521000</v>
      </c>
      <c r="G19" s="115">
        <v>100000</v>
      </c>
      <c r="H19" s="117">
        <v>100000</v>
      </c>
      <c r="I19" s="74">
        <f>SUM(B19:F19)</f>
        <v>3330500</v>
      </c>
      <c r="J19" s="74"/>
    </row>
    <row r="20" spans="1:11" x14ac:dyDescent="0.3">
      <c r="A20" s="104" t="s">
        <v>19</v>
      </c>
      <c r="B20" s="118">
        <f t="shared" ref="B20:H20" si="0">B19*B9</f>
        <v>77170</v>
      </c>
      <c r="C20" s="118">
        <f t="shared" si="0"/>
        <v>1086565.05</v>
      </c>
      <c r="D20" s="118">
        <f t="shared" si="0"/>
        <v>938377</v>
      </c>
      <c r="E20" s="118">
        <f t="shared" si="0"/>
        <v>14108.400000000001</v>
      </c>
      <c r="F20" s="119">
        <f t="shared" si="0"/>
        <v>402055.7</v>
      </c>
      <c r="G20" s="120">
        <f t="shared" si="0"/>
        <v>80840</v>
      </c>
      <c r="H20" s="121">
        <f t="shared" si="0"/>
        <v>88640</v>
      </c>
      <c r="I20" s="84">
        <f>SUM(B20:F20)</f>
        <v>2518276.15</v>
      </c>
      <c r="J20" s="122">
        <f>I20/I19</f>
        <v>0.75612555171896112</v>
      </c>
      <c r="K20" t="s">
        <v>94</v>
      </c>
    </row>
    <row r="21" spans="1:11" x14ac:dyDescent="0.3">
      <c r="A21" s="109" t="s">
        <v>14</v>
      </c>
      <c r="B21" s="123">
        <f t="shared" ref="B21:H21" si="1">B19*B10</f>
        <v>101520.00000000001</v>
      </c>
      <c r="C21" s="123">
        <f t="shared" si="1"/>
        <v>1448182.8</v>
      </c>
      <c r="D21" s="123">
        <f t="shared" si="1"/>
        <v>1284228.0000000002</v>
      </c>
      <c r="E21" s="123">
        <f t="shared" si="1"/>
        <v>18273.600000000002</v>
      </c>
      <c r="F21" s="124">
        <f t="shared" si="1"/>
        <v>528919.20000000007</v>
      </c>
      <c r="G21" s="125">
        <f t="shared" si="1"/>
        <v>149790</v>
      </c>
      <c r="H21" s="126">
        <f t="shared" si="1"/>
        <v>157160</v>
      </c>
      <c r="I21" s="79">
        <f>SUM(B21:F21)</f>
        <v>3381123.6000000006</v>
      </c>
      <c r="J21" s="127">
        <f>I21/I20</f>
        <v>1.3426341666302168</v>
      </c>
    </row>
    <row r="23" spans="1:11" x14ac:dyDescent="0.3">
      <c r="A23" s="85"/>
      <c r="B23" s="85"/>
      <c r="C23" s="85"/>
      <c r="D23" s="85"/>
      <c r="E23" s="85"/>
      <c r="F23" s="85"/>
      <c r="G23" s="85"/>
      <c r="H23" s="85"/>
    </row>
    <row r="24" spans="1:11" x14ac:dyDescent="0.3">
      <c r="A24" s="85"/>
      <c r="B24" s="85"/>
      <c r="C24" s="85"/>
      <c r="D24" s="85"/>
      <c r="E24" s="85"/>
      <c r="F24" s="85"/>
      <c r="G24" s="85"/>
      <c r="H24" s="85"/>
    </row>
    <row r="25" spans="1:11" x14ac:dyDescent="0.3">
      <c r="A25" s="1" t="s">
        <v>78</v>
      </c>
    </row>
    <row r="26" spans="1:11" ht="32.25" customHeight="1" thickBot="1" x14ac:dyDescent="0.35">
      <c r="A26" s="86" t="s">
        <v>95</v>
      </c>
      <c r="B26" s="168" t="s">
        <v>66</v>
      </c>
      <c r="C26" s="169"/>
      <c r="D26" s="169"/>
      <c r="E26" s="169"/>
      <c r="F26" s="170"/>
      <c r="G26" s="46" t="s">
        <v>67</v>
      </c>
      <c r="H26" s="46" t="s">
        <v>68</v>
      </c>
    </row>
    <row r="27" spans="1:11" ht="28.8" x14ac:dyDescent="0.3">
      <c r="A27" s="86"/>
      <c r="B27" s="47" t="s">
        <v>47</v>
      </c>
      <c r="C27" s="48" t="s">
        <v>6</v>
      </c>
      <c r="D27" s="48" t="s">
        <v>7</v>
      </c>
      <c r="E27" s="48" t="s">
        <v>8</v>
      </c>
      <c r="F27" s="49" t="s">
        <v>9</v>
      </c>
      <c r="G27" s="50" t="s">
        <v>8</v>
      </c>
      <c r="H27" s="51" t="s">
        <v>8</v>
      </c>
    </row>
    <row r="28" spans="1:11" x14ac:dyDescent="0.3">
      <c r="A28" s="88" t="s">
        <v>96</v>
      </c>
      <c r="B28" s="89">
        <v>0.67669999999999997</v>
      </c>
      <c r="C28" s="89">
        <v>0.6875</v>
      </c>
      <c r="D28" s="89">
        <v>0.62229999999999996</v>
      </c>
      <c r="E28" s="89">
        <v>0.70809999999999995</v>
      </c>
      <c r="F28" s="90">
        <v>0.81520000000000004</v>
      </c>
      <c r="G28" s="91">
        <v>0.68240000000000001</v>
      </c>
      <c r="H28" s="92">
        <v>0.64280000000000004</v>
      </c>
    </row>
    <row r="29" spans="1:11" x14ac:dyDescent="0.3">
      <c r="A29" s="128" t="s">
        <v>97</v>
      </c>
      <c r="B29" s="129">
        <f t="shared" ref="B29:H29" si="2">B9-B28</f>
        <v>9.5000000000000084E-2</v>
      </c>
      <c r="C29" s="94">
        <f t="shared" si="2"/>
        <v>7.4200000000000044E-2</v>
      </c>
      <c r="D29" s="94">
        <f t="shared" si="2"/>
        <v>0.11950000000000005</v>
      </c>
      <c r="E29" s="94">
        <f t="shared" si="2"/>
        <v>7.5700000000000101E-2</v>
      </c>
      <c r="F29" s="95">
        <f t="shared" si="2"/>
        <v>-4.3499999999999983E-2</v>
      </c>
      <c r="G29" s="96">
        <f t="shared" si="2"/>
        <v>0.126</v>
      </c>
      <c r="H29" s="97">
        <f t="shared" si="2"/>
        <v>0.24359999999999993</v>
      </c>
    </row>
    <row r="30" spans="1:11" s="8" customFormat="1" x14ac:dyDescent="0.3">
      <c r="A30" s="130" t="s">
        <v>98</v>
      </c>
      <c r="B30" s="131">
        <f>B29/B28</f>
        <v>0.14038717304566289</v>
      </c>
      <c r="C30" s="99">
        <f t="shared" ref="C30:H30" si="3">C29/C28</f>
        <v>0.10792727272727279</v>
      </c>
      <c r="D30" s="99">
        <f t="shared" si="3"/>
        <v>0.19202956773260493</v>
      </c>
      <c r="E30" s="99">
        <f t="shared" si="3"/>
        <v>0.10690580426493448</v>
      </c>
      <c r="F30" s="100">
        <f t="shared" si="3"/>
        <v>-5.336113837095189E-2</v>
      </c>
      <c r="G30" s="101">
        <f t="shared" si="3"/>
        <v>0.18464243845252051</v>
      </c>
      <c r="H30" s="102">
        <f t="shared" si="3"/>
        <v>0.3789670192906035</v>
      </c>
    </row>
  </sheetData>
  <mergeCells count="4">
    <mergeCell ref="B7:F7"/>
    <mergeCell ref="A15:H15"/>
    <mergeCell ref="B17:F17"/>
    <mergeCell ref="B26:F26"/>
  </mergeCells>
  <conditionalFormatting sqref="C12">
    <cfRule type="cellIs" dxfId="50" priority="15" operator="equal">
      <formula>#REF!</formula>
    </cfRule>
  </conditionalFormatting>
  <conditionalFormatting sqref="D12">
    <cfRule type="cellIs" dxfId="49" priority="16" operator="equal">
      <formula>#REF!</formula>
    </cfRule>
  </conditionalFormatting>
  <conditionalFormatting sqref="E12">
    <cfRule type="cellIs" dxfId="48" priority="17" operator="equal">
      <formula>#REF!</formula>
    </cfRule>
  </conditionalFormatting>
  <conditionalFormatting sqref="F12:H12 B12">
    <cfRule type="cellIs" dxfId="47" priority="18" operator="equal">
      <formula>#REF!</formula>
    </cfRule>
  </conditionalFormatting>
  <conditionalFormatting sqref="C28:C29">
    <cfRule type="cellIs" dxfId="46" priority="1" operator="equal">
      <formula>#REF!</formula>
    </cfRule>
  </conditionalFormatting>
  <conditionalFormatting sqref="D28:D29">
    <cfRule type="cellIs" dxfId="45" priority="2" operator="equal">
      <formula>#REF!</formula>
    </cfRule>
  </conditionalFormatting>
  <conditionalFormatting sqref="E28:E29">
    <cfRule type="cellIs" dxfId="44" priority="3" operator="equal">
      <formula>#REF!</formula>
    </cfRule>
  </conditionalFormatting>
  <conditionalFormatting sqref="F28:F29">
    <cfRule type="cellIs" dxfId="43" priority="4" operator="equal">
      <formula>#REF!</formula>
    </cfRule>
  </conditionalFormatting>
  <conditionalFormatting sqref="G28:G29">
    <cfRule type="cellIs" dxfId="42" priority="5" operator="equal">
      <formula>#REF!</formula>
    </cfRule>
  </conditionalFormatting>
  <conditionalFormatting sqref="H28:H29">
    <cfRule type="cellIs" dxfId="41" priority="6" operator="equal">
      <formula>#REF!</formula>
    </cfRule>
  </conditionalFormatting>
  <conditionalFormatting sqref="B28:B29">
    <cfRule type="cellIs" dxfId="40" priority="7" operator="equal">
      <formula>#REF!</formula>
    </cfRule>
  </conditionalFormatting>
  <conditionalFormatting sqref="C20:C21">
    <cfRule type="cellIs" dxfId="39" priority="8" operator="equal">
      <formula>#REF!</formula>
    </cfRule>
  </conditionalFormatting>
  <conditionalFormatting sqref="D20:D21">
    <cfRule type="cellIs" dxfId="38" priority="9" operator="equal">
      <formula>#REF!</formula>
    </cfRule>
  </conditionalFormatting>
  <conditionalFormatting sqref="E20:E21">
    <cfRule type="cellIs" dxfId="37" priority="10" operator="equal">
      <formula>#REF!</formula>
    </cfRule>
  </conditionalFormatting>
  <conditionalFormatting sqref="F20:F21">
    <cfRule type="cellIs" dxfId="36" priority="11" operator="equal">
      <formula>#REF!</formula>
    </cfRule>
  </conditionalFormatting>
  <conditionalFormatting sqref="G20:G21">
    <cfRule type="cellIs" dxfId="35" priority="12" operator="equal">
      <formula>#REF!</formula>
    </cfRule>
  </conditionalFormatting>
  <conditionalFormatting sqref="H20:H21">
    <cfRule type="cellIs" dxfId="34" priority="13" operator="equal">
      <formula>#REF!</formula>
    </cfRule>
  </conditionalFormatting>
  <conditionalFormatting sqref="B20:B21">
    <cfRule type="cellIs" dxfId="33" priority="14" operator="equal">
      <formula>#REF!</formula>
    </cfRule>
  </conditionalFormatting>
  <conditionalFormatting sqref="C9:C10">
    <cfRule type="cellIs" dxfId="32" priority="19" operator="equal">
      <formula>#REF!</formula>
    </cfRule>
  </conditionalFormatting>
  <conditionalFormatting sqref="D9:D10">
    <cfRule type="cellIs" dxfId="31" priority="20" operator="equal">
      <formula>#REF!</formula>
    </cfRule>
  </conditionalFormatting>
  <conditionalFormatting sqref="E9:E10">
    <cfRule type="cellIs" dxfId="30" priority="21" operator="equal">
      <formula>#REF!</formula>
    </cfRule>
  </conditionalFormatting>
  <conditionalFormatting sqref="F9:F10">
    <cfRule type="cellIs" dxfId="29" priority="22" operator="equal">
      <formula>#REF!</formula>
    </cfRule>
  </conditionalFormatting>
  <conditionalFormatting sqref="G9:G10">
    <cfRule type="cellIs" dxfId="28" priority="23" operator="equal">
      <formula>#REF!</formula>
    </cfRule>
  </conditionalFormatting>
  <conditionalFormatting sqref="H9:H10">
    <cfRule type="cellIs" dxfId="27" priority="24" operator="equal">
      <formula>#REF!</formula>
    </cfRule>
  </conditionalFormatting>
  <conditionalFormatting sqref="B9:B10 B11:H11">
    <cfRule type="cellIs" dxfId="26" priority="25" operator="equal">
      <formula>#REF!</formula>
    </cfRule>
  </conditionalFormatting>
  <pageMargins left="0.7" right="0.7" top="0.75" bottom="0.75" header="0.3" footer="0.3"/>
  <pageSetup scale="72"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42BCE-2F3D-44E1-B3A7-0CFD5624854F}">
  <sheetPr>
    <pageSetUpPr fitToPage="1"/>
  </sheetPr>
  <dimension ref="A1:J30"/>
  <sheetViews>
    <sheetView topLeftCell="A17" workbookViewId="0">
      <selection activeCell="C41" sqref="C41"/>
    </sheetView>
  </sheetViews>
  <sheetFormatPr defaultRowHeight="14.4" x14ac:dyDescent="0.3"/>
  <cols>
    <col min="1" max="1" width="33.109375" customWidth="1"/>
    <col min="2" max="6" width="15.6640625" customWidth="1"/>
    <col min="7" max="7" width="16.44140625" customWidth="1"/>
    <col min="8" max="8" width="16.33203125" customWidth="1"/>
    <col min="9" max="9" width="9.109375" bestFit="1" customWidth="1"/>
    <col min="10" max="10" width="17.44140625" bestFit="1" customWidth="1"/>
  </cols>
  <sheetData>
    <row r="1" spans="1:8" ht="18" x14ac:dyDescent="0.35">
      <c r="A1" s="21" t="s">
        <v>42</v>
      </c>
    </row>
    <row r="2" spans="1:8" ht="15.6" x14ac:dyDescent="0.3">
      <c r="A2" s="45" t="s">
        <v>63</v>
      </c>
    </row>
    <row r="3" spans="1:8" ht="15.6" x14ac:dyDescent="0.3">
      <c r="A3" s="45" t="s">
        <v>64</v>
      </c>
    </row>
    <row r="4" spans="1:8" ht="15.6" x14ac:dyDescent="0.3">
      <c r="A4" s="45" t="s">
        <v>65</v>
      </c>
      <c r="B4" s="45"/>
    </row>
    <row r="5" spans="1:8" ht="15.6" x14ac:dyDescent="0.3">
      <c r="A5" s="45"/>
      <c r="B5" s="45"/>
    </row>
    <row r="6" spans="1:8" s="1" customFormat="1" x14ac:dyDescent="0.3"/>
    <row r="7" spans="1:8" ht="34.950000000000003" customHeight="1" thickBot="1" x14ac:dyDescent="0.35">
      <c r="A7" s="1"/>
      <c r="B7" s="168" t="s">
        <v>66</v>
      </c>
      <c r="C7" s="169"/>
      <c r="D7" s="169"/>
      <c r="E7" s="169"/>
      <c r="F7" s="170"/>
      <c r="G7" s="46" t="s">
        <v>67</v>
      </c>
      <c r="H7" s="46" t="s">
        <v>68</v>
      </c>
    </row>
    <row r="8" spans="1:8" ht="28.8" x14ac:dyDescent="0.3">
      <c r="A8" s="7" t="s">
        <v>52</v>
      </c>
      <c r="B8" s="47" t="s">
        <v>47</v>
      </c>
      <c r="C8" s="48" t="s">
        <v>6</v>
      </c>
      <c r="D8" s="48" t="s">
        <v>7</v>
      </c>
      <c r="E8" s="48" t="s">
        <v>8</v>
      </c>
      <c r="F8" s="49" t="s">
        <v>9</v>
      </c>
      <c r="G8" s="50" t="s">
        <v>8</v>
      </c>
      <c r="H8" s="51" t="s">
        <v>8</v>
      </c>
    </row>
    <row r="9" spans="1:8" ht="30" customHeight="1" x14ac:dyDescent="0.3">
      <c r="A9" s="52" t="s">
        <v>59</v>
      </c>
      <c r="B9" s="53" t="s">
        <v>17</v>
      </c>
      <c r="C9" s="53" t="s">
        <v>17</v>
      </c>
      <c r="D9" s="53" t="s">
        <v>17</v>
      </c>
      <c r="E9" s="53" t="s">
        <v>17</v>
      </c>
      <c r="F9" s="54" t="s">
        <v>17</v>
      </c>
      <c r="G9" s="55" t="s">
        <v>17</v>
      </c>
      <c r="H9" s="56" t="s">
        <v>17</v>
      </c>
    </row>
    <row r="10" spans="1:8" ht="30" customHeight="1" x14ac:dyDescent="0.3">
      <c r="A10" s="52" t="s">
        <v>14</v>
      </c>
      <c r="B10" s="57">
        <v>0.74050000000000005</v>
      </c>
      <c r="C10" s="57">
        <v>0.71950000000000003</v>
      </c>
      <c r="D10" s="57">
        <v>0.70660000000000001</v>
      </c>
      <c r="E10" s="57">
        <v>0.76739999999999997</v>
      </c>
      <c r="F10" s="58">
        <v>0.75180000000000002</v>
      </c>
      <c r="G10" s="59">
        <v>0.90800000000000003</v>
      </c>
      <c r="H10" s="60">
        <v>0.88339999999999996</v>
      </c>
    </row>
    <row r="11" spans="1:8" ht="30" customHeight="1" x14ac:dyDescent="0.3">
      <c r="A11" s="61" t="s">
        <v>19</v>
      </c>
      <c r="B11" s="62">
        <v>0.67669999999999997</v>
      </c>
      <c r="C11" s="62">
        <v>0.6875</v>
      </c>
      <c r="D11" s="62">
        <v>0.62229999999999996</v>
      </c>
      <c r="E11" s="62">
        <v>0.70809999999999995</v>
      </c>
      <c r="F11" s="63">
        <v>0.81520000000000004</v>
      </c>
      <c r="G11" s="64">
        <v>0.68240000000000001</v>
      </c>
      <c r="H11" s="65">
        <v>0.64280000000000004</v>
      </c>
    </row>
    <row r="12" spans="1:8" x14ac:dyDescent="0.3">
      <c r="A12" s="66"/>
      <c r="B12" s="67"/>
      <c r="C12" s="67"/>
      <c r="D12" s="67"/>
      <c r="E12" s="67"/>
      <c r="F12" s="67"/>
      <c r="G12" s="67"/>
      <c r="H12" s="67"/>
    </row>
    <row r="13" spans="1:8" x14ac:dyDescent="0.3">
      <c r="A13" s="68" t="s">
        <v>69</v>
      </c>
    </row>
    <row r="15" spans="1:8" x14ac:dyDescent="0.3">
      <c r="A15" s="1"/>
    </row>
    <row r="16" spans="1:8" ht="29.4" thickBot="1" x14ac:dyDescent="0.35">
      <c r="A16" s="69" t="s">
        <v>43</v>
      </c>
      <c r="B16" s="168" t="s">
        <v>70</v>
      </c>
      <c r="C16" s="169"/>
      <c r="D16" s="169"/>
      <c r="E16" s="169"/>
      <c r="F16" s="170"/>
      <c r="G16" s="46" t="s">
        <v>71</v>
      </c>
      <c r="H16" s="46" t="s">
        <v>72</v>
      </c>
    </row>
    <row r="17" spans="1:10" ht="28.8" x14ac:dyDescent="0.3">
      <c r="A17" s="1" t="s">
        <v>73</v>
      </c>
      <c r="B17" s="47" t="s">
        <v>47</v>
      </c>
      <c r="C17" s="48" t="s">
        <v>6</v>
      </c>
      <c r="D17" s="48" t="s">
        <v>7</v>
      </c>
      <c r="E17" s="48" t="s">
        <v>8</v>
      </c>
      <c r="F17" s="49" t="s">
        <v>9</v>
      </c>
      <c r="G17" s="50" t="s">
        <v>8</v>
      </c>
      <c r="H17" s="51" t="s">
        <v>8</v>
      </c>
    </row>
    <row r="18" spans="1:10" x14ac:dyDescent="0.3">
      <c r="A18" s="70" t="s">
        <v>74</v>
      </c>
      <c r="B18" s="71">
        <v>44000</v>
      </c>
      <c r="C18" s="72">
        <f>933400+420000</f>
        <v>1353400</v>
      </c>
      <c r="D18" s="72">
        <f>1177000+30000</f>
        <v>1207000</v>
      </c>
      <c r="E18" s="72">
        <f>1680000+30000</f>
        <v>1710000</v>
      </c>
      <c r="F18" s="72">
        <v>100000</v>
      </c>
      <c r="G18" s="71"/>
      <c r="H18" s="73"/>
      <c r="I18" s="74">
        <f>SUM(B18:F18)</f>
        <v>4414400</v>
      </c>
      <c r="J18" t="s">
        <v>75</v>
      </c>
    </row>
    <row r="19" spans="1:10" x14ac:dyDescent="0.3">
      <c r="A19" s="52" t="s">
        <v>39</v>
      </c>
      <c r="B19" s="75">
        <f>B18*B10</f>
        <v>32582.000000000004</v>
      </c>
      <c r="C19" s="75">
        <f>C18*C10</f>
        <v>973771.3</v>
      </c>
      <c r="D19" s="75">
        <f>D18*D10</f>
        <v>852866.2</v>
      </c>
      <c r="E19" s="75">
        <f>E18*E10</f>
        <v>1312254</v>
      </c>
      <c r="F19" s="76">
        <f>F18*F10</f>
        <v>75180</v>
      </c>
      <c r="G19" s="77"/>
      <c r="H19" s="78"/>
      <c r="I19" s="79">
        <f>SUM(B19:F19)/I18</f>
        <v>0.73546880663283798</v>
      </c>
      <c r="J19" t="s">
        <v>76</v>
      </c>
    </row>
    <row r="20" spans="1:10" x14ac:dyDescent="0.3">
      <c r="A20" s="61" t="s">
        <v>46</v>
      </c>
      <c r="B20" s="80">
        <f>B18*B11</f>
        <v>29774.799999999999</v>
      </c>
      <c r="C20" s="80">
        <f>C18*C11</f>
        <v>930462.5</v>
      </c>
      <c r="D20" s="80">
        <f>D18*D11</f>
        <v>751116.1</v>
      </c>
      <c r="E20" s="80">
        <f>E18*E11</f>
        <v>1210851</v>
      </c>
      <c r="F20" s="81">
        <f>F18*F11</f>
        <v>81520</v>
      </c>
      <c r="G20" s="82"/>
      <c r="H20" s="83"/>
      <c r="I20" s="84">
        <f>SUM(B20:F20)/I18</f>
        <v>0.68043774918448707</v>
      </c>
      <c r="J20" t="s">
        <v>76</v>
      </c>
    </row>
    <row r="22" spans="1:10" ht="71.25" customHeight="1" x14ac:dyDescent="0.3">
      <c r="A22" s="160" t="s">
        <v>77</v>
      </c>
      <c r="B22" s="160"/>
      <c r="C22" s="160"/>
      <c r="D22" s="160"/>
      <c r="E22" s="160"/>
      <c r="F22" s="160"/>
      <c r="G22" s="160"/>
      <c r="H22" s="160"/>
    </row>
    <row r="23" spans="1:10" x14ac:dyDescent="0.3">
      <c r="A23" s="85"/>
      <c r="B23" s="85"/>
      <c r="C23" s="85"/>
      <c r="D23" s="85"/>
      <c r="E23" s="85"/>
      <c r="F23" s="85"/>
      <c r="G23" s="85"/>
      <c r="H23" s="85"/>
    </row>
    <row r="24" spans="1:10" x14ac:dyDescent="0.3">
      <c r="A24" s="85"/>
      <c r="B24" s="85"/>
      <c r="C24" s="85"/>
      <c r="D24" s="85"/>
      <c r="E24" s="85"/>
      <c r="F24" s="85"/>
      <c r="G24" s="85"/>
      <c r="H24" s="85"/>
    </row>
    <row r="25" spans="1:10" x14ac:dyDescent="0.3">
      <c r="A25" s="1" t="s">
        <v>78</v>
      </c>
    </row>
    <row r="26" spans="1:10" ht="32.25" customHeight="1" thickBot="1" x14ac:dyDescent="0.35">
      <c r="A26" s="86" t="s">
        <v>79</v>
      </c>
      <c r="B26" s="168" t="s">
        <v>66</v>
      </c>
      <c r="C26" s="169"/>
      <c r="D26" s="169"/>
      <c r="E26" s="169"/>
      <c r="F26" s="170"/>
      <c r="G26" s="46" t="s">
        <v>67</v>
      </c>
      <c r="H26" s="46" t="s">
        <v>68</v>
      </c>
    </row>
    <row r="27" spans="1:10" ht="28.8" x14ac:dyDescent="0.3">
      <c r="A27" s="87"/>
      <c r="B27" s="47" t="s">
        <v>47</v>
      </c>
      <c r="C27" s="48" t="s">
        <v>6</v>
      </c>
      <c r="D27" s="48" t="s">
        <v>7</v>
      </c>
      <c r="E27" s="48" t="s">
        <v>8</v>
      </c>
      <c r="F27" s="49" t="s">
        <v>9</v>
      </c>
      <c r="G27" s="50" t="s">
        <v>8</v>
      </c>
      <c r="H27" s="51" t="s">
        <v>8</v>
      </c>
    </row>
    <row r="28" spans="1:10" x14ac:dyDescent="0.3">
      <c r="A28" s="88" t="s">
        <v>80</v>
      </c>
      <c r="B28" s="89">
        <v>0.62929999999999997</v>
      </c>
      <c r="C28" s="89">
        <v>0.63319999999999999</v>
      </c>
      <c r="D28" s="89">
        <v>0.61009999999999998</v>
      </c>
      <c r="E28" s="89">
        <v>0.64710000000000001</v>
      </c>
      <c r="F28" s="90" t="s">
        <v>81</v>
      </c>
      <c r="G28" s="91">
        <v>0.60640000000000005</v>
      </c>
      <c r="H28" s="92">
        <v>0.56999999999999995</v>
      </c>
    </row>
    <row r="29" spans="1:10" x14ac:dyDescent="0.3">
      <c r="A29" s="93" t="s">
        <v>82</v>
      </c>
      <c r="B29" s="94">
        <f>B11-B28</f>
        <v>4.7399999999999998E-2</v>
      </c>
      <c r="C29" s="94">
        <f t="shared" ref="C29:H29" si="0">C11-C28</f>
        <v>5.4300000000000015E-2</v>
      </c>
      <c r="D29" s="94">
        <f t="shared" si="0"/>
        <v>1.2199999999999989E-2</v>
      </c>
      <c r="E29" s="94">
        <f t="shared" si="0"/>
        <v>6.0999999999999943E-2</v>
      </c>
      <c r="F29" s="95" t="s">
        <v>81</v>
      </c>
      <c r="G29" s="96">
        <f t="shared" si="0"/>
        <v>7.5999999999999956E-2</v>
      </c>
      <c r="H29" s="97">
        <f t="shared" si="0"/>
        <v>7.2800000000000087E-2</v>
      </c>
    </row>
    <row r="30" spans="1:10" s="8" customFormat="1" x14ac:dyDescent="0.3">
      <c r="A30" s="98" t="s">
        <v>83</v>
      </c>
      <c r="B30" s="99">
        <f>(B11-B28)/B28</f>
        <v>7.5321786111552519E-2</v>
      </c>
      <c r="C30" s="99">
        <f>(C11-C28)/C28</f>
        <v>8.5754895767530037E-2</v>
      </c>
      <c r="D30" s="99">
        <f>(D11-D28)/D28</f>
        <v>1.9996721848877217E-2</v>
      </c>
      <c r="E30" s="99">
        <f>(E11-E28)/E28</f>
        <v>9.426672848091476E-2</v>
      </c>
      <c r="F30" s="100" t="s">
        <v>81</v>
      </c>
      <c r="G30" s="101">
        <f>(G11-G28)/G28</f>
        <v>0.12532981530342999</v>
      </c>
      <c r="H30" s="102">
        <f>(H11-H28)/H28</f>
        <v>0.1277192982456142</v>
      </c>
    </row>
  </sheetData>
  <mergeCells count="4">
    <mergeCell ref="B7:F7"/>
    <mergeCell ref="B16:F16"/>
    <mergeCell ref="A22:H22"/>
    <mergeCell ref="B26:F26"/>
  </mergeCells>
  <conditionalFormatting sqref="C9:C12">
    <cfRule type="cellIs" dxfId="25" priority="15" operator="equal">
      <formula>#REF!</formula>
    </cfRule>
  </conditionalFormatting>
  <conditionalFormatting sqref="D9:D12">
    <cfRule type="cellIs" dxfId="24" priority="16" operator="equal">
      <formula>#REF!</formula>
    </cfRule>
  </conditionalFormatting>
  <conditionalFormatting sqref="E9:E12">
    <cfRule type="cellIs" dxfId="23" priority="17" operator="equal">
      <formula>#REF!</formula>
    </cfRule>
  </conditionalFormatting>
  <conditionalFormatting sqref="F9:F12">
    <cfRule type="cellIs" dxfId="22" priority="18" operator="equal">
      <formula>#REF!</formula>
    </cfRule>
  </conditionalFormatting>
  <conditionalFormatting sqref="G9:G12">
    <cfRule type="cellIs" dxfId="21" priority="19" operator="equal">
      <formula>#REF!</formula>
    </cfRule>
  </conditionalFormatting>
  <conditionalFormatting sqref="H9:H12">
    <cfRule type="cellIs" dxfId="20" priority="20" operator="equal">
      <formula>#REF!</formula>
    </cfRule>
  </conditionalFormatting>
  <conditionalFormatting sqref="B9:B12">
    <cfRule type="cellIs" dxfId="19" priority="21" operator="equal">
      <formula>#REF!</formula>
    </cfRule>
  </conditionalFormatting>
  <conditionalFormatting sqref="C28:C29">
    <cfRule type="cellIs" dxfId="18" priority="1" operator="equal">
      <formula>#REF!</formula>
    </cfRule>
  </conditionalFormatting>
  <conditionalFormatting sqref="D28:D29">
    <cfRule type="cellIs" dxfId="17" priority="2" operator="equal">
      <formula>#REF!</formula>
    </cfRule>
  </conditionalFormatting>
  <conditionalFormatting sqref="E28:E29">
    <cfRule type="cellIs" dxfId="16" priority="3" operator="equal">
      <formula>#REF!</formula>
    </cfRule>
  </conditionalFormatting>
  <conditionalFormatting sqref="F28:F29">
    <cfRule type="cellIs" dxfId="15" priority="4" operator="equal">
      <formula>#REF!</formula>
    </cfRule>
  </conditionalFormatting>
  <conditionalFormatting sqref="G28:G29">
    <cfRule type="cellIs" dxfId="14" priority="5" operator="equal">
      <formula>#REF!</formula>
    </cfRule>
  </conditionalFormatting>
  <conditionalFormatting sqref="H28:H29">
    <cfRule type="cellIs" dxfId="13" priority="6" operator="equal">
      <formula>#REF!</formula>
    </cfRule>
  </conditionalFormatting>
  <conditionalFormatting sqref="B28:B29">
    <cfRule type="cellIs" dxfId="12" priority="7" operator="equal">
      <formula>#REF!</formula>
    </cfRule>
  </conditionalFormatting>
  <conditionalFormatting sqref="C19:C20">
    <cfRule type="cellIs" dxfId="11" priority="8" operator="equal">
      <formula>#REF!</formula>
    </cfRule>
  </conditionalFormatting>
  <conditionalFormatting sqref="D19:D20">
    <cfRule type="cellIs" dxfId="10" priority="9" operator="equal">
      <formula>#REF!</formula>
    </cfRule>
  </conditionalFormatting>
  <conditionalFormatting sqref="E19:E20">
    <cfRule type="cellIs" dxfId="9" priority="10" operator="equal">
      <formula>#REF!</formula>
    </cfRule>
  </conditionalFormatting>
  <conditionalFormatting sqref="F19:F20">
    <cfRule type="cellIs" dxfId="8" priority="11" operator="equal">
      <formula>#REF!</formula>
    </cfRule>
  </conditionalFormatting>
  <conditionalFormatting sqref="G19:G20">
    <cfRule type="cellIs" dxfId="7" priority="12" operator="equal">
      <formula>#REF!</formula>
    </cfRule>
  </conditionalFormatting>
  <conditionalFormatting sqref="H19:H20">
    <cfRule type="cellIs" dxfId="6" priority="13" operator="equal">
      <formula>#REF!</formula>
    </cfRule>
  </conditionalFormatting>
  <conditionalFormatting sqref="B19:B20">
    <cfRule type="cellIs" dxfId="5" priority="14" operator="equal">
      <formula>#REF!</formula>
    </cfRule>
  </conditionalFormatting>
  <pageMargins left="0.7" right="0.7" top="0.75" bottom="0.75" header="0.3" footer="0.3"/>
  <pageSetup scale="72"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0F62C-9137-44FA-BD7F-0762C5C555AB}">
  <sheetPr>
    <pageSetUpPr fitToPage="1"/>
  </sheetPr>
  <dimension ref="A1:G12"/>
  <sheetViews>
    <sheetView workbookViewId="0">
      <selection activeCell="A24" sqref="A24"/>
    </sheetView>
  </sheetViews>
  <sheetFormatPr defaultRowHeight="14.4" x14ac:dyDescent="0.3"/>
  <cols>
    <col min="1" max="1" width="33.109375" customWidth="1"/>
    <col min="2" max="6" width="15.6640625" customWidth="1"/>
    <col min="7" max="7" width="16.44140625" customWidth="1"/>
    <col min="8" max="8" width="16.33203125" customWidth="1"/>
  </cols>
  <sheetData>
    <row r="1" spans="1:7" s="33" customFormat="1" ht="13.8" x14ac:dyDescent="0.3">
      <c r="A1" s="32" t="s">
        <v>42</v>
      </c>
    </row>
    <row r="2" spans="1:7" s="33" customFormat="1" ht="13.8" x14ac:dyDescent="0.3">
      <c r="A2" s="33" t="s">
        <v>49</v>
      </c>
    </row>
    <row r="3" spans="1:7" s="33" customFormat="1" ht="13.8" x14ac:dyDescent="0.3">
      <c r="A3" s="33" t="s">
        <v>50</v>
      </c>
    </row>
    <row r="4" spans="1:7" s="33" customFormat="1" thickBot="1" x14ac:dyDescent="0.35">
      <c r="A4" s="33" t="s">
        <v>51</v>
      </c>
    </row>
    <row r="5" spans="1:7" s="33" customFormat="1" ht="74.400000000000006" customHeight="1" thickBot="1" x14ac:dyDescent="0.35">
      <c r="A5" s="34" t="s">
        <v>52</v>
      </c>
      <c r="B5" s="35" t="s">
        <v>53</v>
      </c>
      <c r="C5" s="35" t="s">
        <v>54</v>
      </c>
      <c r="D5" s="35" t="s">
        <v>55</v>
      </c>
      <c r="E5" s="35" t="s">
        <v>56</v>
      </c>
      <c r="F5" s="35" t="s">
        <v>57</v>
      </c>
      <c r="G5" s="36" t="s">
        <v>58</v>
      </c>
    </row>
    <row r="6" spans="1:7" s="33" customFormat="1" ht="30" customHeight="1" x14ac:dyDescent="0.3">
      <c r="A6" s="37" t="s">
        <v>14</v>
      </c>
      <c r="B6" s="38">
        <v>0.67</v>
      </c>
      <c r="C6" s="38">
        <v>0.73499999999999999</v>
      </c>
      <c r="D6" s="38">
        <v>0.73499999999999999</v>
      </c>
      <c r="E6" s="38">
        <v>0.72</v>
      </c>
      <c r="F6" s="38">
        <v>0.69</v>
      </c>
      <c r="G6" s="39">
        <v>0.63</v>
      </c>
    </row>
    <row r="7" spans="1:7" s="33" customFormat="1" ht="30" customHeight="1" x14ac:dyDescent="0.3">
      <c r="A7" s="40" t="s">
        <v>19</v>
      </c>
      <c r="B7" s="41">
        <v>0.63319999999999999</v>
      </c>
      <c r="C7" s="41">
        <v>0.64710000000000001</v>
      </c>
      <c r="D7" s="41">
        <v>0.60640000000000005</v>
      </c>
      <c r="E7" s="41">
        <v>0.56999999999999995</v>
      </c>
      <c r="F7" s="41">
        <v>0.62929999999999997</v>
      </c>
      <c r="G7" s="41">
        <v>0.61009999999999998</v>
      </c>
    </row>
    <row r="8" spans="1:7" s="33" customFormat="1" ht="30" customHeight="1" x14ac:dyDescent="0.3">
      <c r="A8" s="37" t="s">
        <v>59</v>
      </c>
      <c r="B8" s="42" t="s">
        <v>60</v>
      </c>
      <c r="C8" s="42" t="s">
        <v>60</v>
      </c>
      <c r="D8" s="42" t="s">
        <v>60</v>
      </c>
      <c r="E8" s="42" t="s">
        <v>60</v>
      </c>
      <c r="F8" s="42" t="s">
        <v>60</v>
      </c>
      <c r="G8" s="42" t="s">
        <v>60</v>
      </c>
    </row>
    <row r="9" spans="1:7" s="33" customFormat="1" ht="30" customHeight="1" x14ac:dyDescent="0.3">
      <c r="A9" s="37" t="s">
        <v>61</v>
      </c>
      <c r="B9" s="42" t="s">
        <v>60</v>
      </c>
      <c r="C9" s="42" t="s">
        <v>60</v>
      </c>
      <c r="D9" s="42" t="s">
        <v>60</v>
      </c>
      <c r="E9" s="42" t="s">
        <v>60</v>
      </c>
      <c r="F9" s="42" t="s">
        <v>60</v>
      </c>
      <c r="G9" s="42" t="s">
        <v>60</v>
      </c>
    </row>
    <row r="10" spans="1:7" s="33" customFormat="1" ht="13.8" x14ac:dyDescent="0.3">
      <c r="B10" s="43"/>
      <c r="C10" s="43"/>
      <c r="D10" s="43"/>
      <c r="E10" s="43"/>
      <c r="F10" s="43"/>
      <c r="G10" s="43"/>
    </row>
    <row r="11" spans="1:7" s="33" customFormat="1" ht="13.8" x14ac:dyDescent="0.3"/>
    <row r="12" spans="1:7" s="33" customFormat="1" ht="13.8" x14ac:dyDescent="0.3">
      <c r="A12" s="44" t="s">
        <v>62</v>
      </c>
    </row>
  </sheetData>
  <pageMargins left="0.7" right="0.7" top="0.75" bottom="0.75" header="0.3" footer="0.3"/>
  <pageSetup scale="84"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0C3A3-2B55-427A-9832-119F970995EE}">
  <sheetPr>
    <pageSetUpPr fitToPage="1"/>
  </sheetPr>
  <dimension ref="A1:I14"/>
  <sheetViews>
    <sheetView workbookViewId="0">
      <selection activeCell="C22" sqref="C22"/>
    </sheetView>
  </sheetViews>
  <sheetFormatPr defaultColWidth="9.109375" defaultRowHeight="14.4" x14ac:dyDescent="0.3"/>
  <cols>
    <col min="1" max="1" width="33.109375" customWidth="1"/>
    <col min="2" max="6" width="15.6640625" customWidth="1"/>
    <col min="7" max="7" width="16.44140625" customWidth="1"/>
    <col min="8" max="8" width="16.33203125" customWidth="1"/>
    <col min="9" max="9" width="15.109375" customWidth="1"/>
    <col min="10" max="10" width="15.5546875" customWidth="1"/>
    <col min="11" max="11" width="17.44140625" bestFit="1" customWidth="1"/>
  </cols>
  <sheetData>
    <row r="1" spans="1:9" ht="18" x14ac:dyDescent="0.35">
      <c r="A1" s="21" t="s">
        <v>42</v>
      </c>
    </row>
    <row r="2" spans="1:9" x14ac:dyDescent="0.3">
      <c r="A2" s="1" t="s">
        <v>114</v>
      </c>
    </row>
    <row r="3" spans="1:9" x14ac:dyDescent="0.3">
      <c r="A3" s="1" t="s">
        <v>43</v>
      </c>
    </row>
    <row r="5" spans="1:9" x14ac:dyDescent="0.3">
      <c r="A5" s="1" t="s">
        <v>44</v>
      </c>
    </row>
    <row r="6" spans="1:9" s="24" customFormat="1" ht="12" x14ac:dyDescent="0.25">
      <c r="A6" s="22"/>
      <c r="B6" s="23">
        <v>2012</v>
      </c>
      <c r="C6" s="23">
        <v>2013</v>
      </c>
      <c r="D6" s="23">
        <v>2014</v>
      </c>
      <c r="E6" s="23">
        <v>2015</v>
      </c>
      <c r="F6" s="23">
        <v>2016</v>
      </c>
      <c r="G6" s="23">
        <v>2017</v>
      </c>
      <c r="H6" s="23">
        <v>2018</v>
      </c>
      <c r="I6" s="23">
        <v>2019</v>
      </c>
    </row>
    <row r="7" spans="1:9" s="27" customFormat="1" ht="24.6" thickBot="1" x14ac:dyDescent="0.3">
      <c r="A7" s="25"/>
      <c r="B7" s="26" t="s">
        <v>45</v>
      </c>
      <c r="C7" s="26" t="s">
        <v>45</v>
      </c>
      <c r="D7" s="26" t="s">
        <v>46</v>
      </c>
      <c r="E7" s="26" t="s">
        <v>46</v>
      </c>
      <c r="F7" s="26" t="s">
        <v>46</v>
      </c>
      <c r="G7" s="26" t="s">
        <v>46</v>
      </c>
      <c r="H7" s="26" t="s">
        <v>46</v>
      </c>
      <c r="I7" s="26" t="s">
        <v>46</v>
      </c>
    </row>
    <row r="8" spans="1:9" s="24" customFormat="1" ht="12" x14ac:dyDescent="0.25">
      <c r="A8" s="28" t="s">
        <v>47</v>
      </c>
      <c r="B8" s="29"/>
      <c r="C8" s="29">
        <v>8.4239999999999995</v>
      </c>
      <c r="D8" s="29"/>
      <c r="E8" s="29">
        <v>0.57250000000000001</v>
      </c>
      <c r="F8" s="29">
        <v>0.61709999999999998</v>
      </c>
      <c r="G8" s="29">
        <v>0.62929999999999997</v>
      </c>
      <c r="H8" s="29">
        <v>0.67669999999999997</v>
      </c>
      <c r="I8" s="29">
        <v>0.77170000000000005</v>
      </c>
    </row>
    <row r="9" spans="1:9" s="24" customFormat="1" ht="12" x14ac:dyDescent="0.25">
      <c r="A9" s="30" t="s">
        <v>6</v>
      </c>
      <c r="B9" s="31">
        <v>0.96389999999999998</v>
      </c>
      <c r="C9" s="31">
        <v>0.79649999999999999</v>
      </c>
      <c r="D9" s="31">
        <v>0.58689999999999998</v>
      </c>
      <c r="E9" s="31">
        <v>0.56359999999999999</v>
      </c>
      <c r="F9" s="31">
        <v>0.59440000000000004</v>
      </c>
      <c r="G9" s="31">
        <v>0.63319999999999999</v>
      </c>
      <c r="H9" s="31">
        <v>0.6875</v>
      </c>
      <c r="I9" s="31">
        <v>0.76170000000000004</v>
      </c>
    </row>
    <row r="10" spans="1:9" s="24" customFormat="1" ht="12" x14ac:dyDescent="0.25">
      <c r="A10" s="30" t="s">
        <v>7</v>
      </c>
      <c r="B10" s="31"/>
      <c r="C10" s="31"/>
      <c r="D10" s="31"/>
      <c r="E10" s="31">
        <v>0.52390000000000003</v>
      </c>
      <c r="F10" s="31">
        <v>0.54010000000000002</v>
      </c>
      <c r="G10" s="31">
        <v>0.61009999999999998</v>
      </c>
      <c r="H10" s="31">
        <v>0.62229999999999996</v>
      </c>
      <c r="I10" s="31">
        <v>0.74180000000000001</v>
      </c>
    </row>
    <row r="11" spans="1:9" s="24" customFormat="1" ht="12" x14ac:dyDescent="0.25">
      <c r="A11" s="30" t="s">
        <v>8</v>
      </c>
      <c r="B11" s="31"/>
      <c r="C11" s="31"/>
      <c r="D11" s="31">
        <v>0.58689999999999998</v>
      </c>
      <c r="E11" s="31">
        <v>0.58399999999999996</v>
      </c>
      <c r="F11" s="31">
        <v>0.61429999999999996</v>
      </c>
      <c r="G11" s="31">
        <v>0.64710000000000001</v>
      </c>
      <c r="H11" s="31">
        <v>0.70809999999999995</v>
      </c>
      <c r="I11" s="31">
        <v>0.78380000000000005</v>
      </c>
    </row>
    <row r="12" spans="1:9" s="24" customFormat="1" ht="12" x14ac:dyDescent="0.25">
      <c r="A12" s="30" t="s">
        <v>9</v>
      </c>
      <c r="B12" s="31"/>
      <c r="C12" s="31"/>
      <c r="D12" s="31"/>
      <c r="E12" s="31"/>
      <c r="F12" s="31"/>
      <c r="G12" s="31"/>
      <c r="H12" s="31">
        <v>0.81520000000000004</v>
      </c>
      <c r="I12" s="31">
        <v>0.77170000000000005</v>
      </c>
    </row>
    <row r="14" spans="1:9" x14ac:dyDescent="0.3">
      <c r="A14" s="20" t="s">
        <v>48</v>
      </c>
    </row>
  </sheetData>
  <conditionalFormatting sqref="I9">
    <cfRule type="cellIs" dxfId="4" priority="1" operator="equal">
      <formula>#REF!</formula>
    </cfRule>
  </conditionalFormatting>
  <conditionalFormatting sqref="I10">
    <cfRule type="cellIs" dxfId="3" priority="2" operator="equal">
      <formula>#REF!</formula>
    </cfRule>
  </conditionalFormatting>
  <conditionalFormatting sqref="I11">
    <cfRule type="cellIs" dxfId="2" priority="3" operator="equal">
      <formula>#REF!</formula>
    </cfRule>
  </conditionalFormatting>
  <conditionalFormatting sqref="I12">
    <cfRule type="cellIs" dxfId="1" priority="4" operator="equal">
      <formula>#REF!</formula>
    </cfRule>
  </conditionalFormatting>
  <conditionalFormatting sqref="I8">
    <cfRule type="cellIs" dxfId="0" priority="5" operator="equal">
      <formula>#REF!</formula>
    </cfRule>
  </conditionalFormatting>
  <pageMargins left="0.7" right="0.7" top="0.75" bottom="0.75" header="0.3" footer="0.3"/>
  <pageSetup scale="7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2023</vt:lpstr>
      <vt:lpstr>Bid Review</vt:lpstr>
      <vt:lpstr>2022</vt:lpstr>
      <vt:lpstr>2021</vt:lpstr>
      <vt:lpstr>2019</vt:lpstr>
      <vt:lpstr>2018</vt:lpstr>
      <vt:lpstr>2017</vt:lpstr>
      <vt:lpstr>Historical</vt:lpstr>
      <vt:lpstr>'2018'!Print_Area</vt:lpstr>
      <vt:lpstr>'2019'!Print_Area</vt:lpstr>
      <vt:lpstr>Historical!Print_Area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2023-02-28T16:13:16Z</dcterms:modified>
</cp:coreProperties>
</file>